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 firstSheet="1" activeTab="1"/>
  </bookViews>
  <sheets>
    <sheet name="Rekapitulácia stavby" sheetId="1" state="veryHidden" r:id="rId1"/>
    <sheet name="210407 - Kontajnerové sto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'210407 - Kontajnerové sto...'!$C$116:$K$143</definedName>
    <definedName name="_xlnm.Print_Area" localSheetId="1">'210407 - Kontajnerové sto...'!$C$4:$J$76,'210407 - Kontajnerové sto...'!$C$106:$K$143</definedName>
    <definedName name="_xlnm.Print_Titles" localSheetId="1">'210407 - Kontajnerové sto...'!$116:$116</definedName>
  </definedNames>
  <calcPr/>
</workbook>
</file>

<file path=xl/calcChain.xml><?xml version="1.0" encoding="utf-8"?>
<calcChain xmlns="http://schemas.openxmlformats.org/spreadsheetml/2006/main">
  <c i="2" r="J35"/>
  <c r="J34"/>
  <c i="1" r="AY95"/>
  <c i="2" r="J33"/>
  <c i="1" r="AX95"/>
  <c i="2" r="BI143"/>
  <c r="BH143"/>
  <c r="BG143"/>
  <c r="BE143"/>
  <c r="T143"/>
  <c r="R143"/>
  <c r="P143"/>
  <c r="BK143"/>
  <c r="J143"/>
  <c r="BF143"/>
  <c r="BI142"/>
  <c r="BH142"/>
  <c r="BG142"/>
  <c r="BE142"/>
  <c r="T142"/>
  <c r="R142"/>
  <c r="P142"/>
  <c r="BK142"/>
  <c r="J142"/>
  <c r="BF142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9"/>
  <c r="BH139"/>
  <c r="BG139"/>
  <c r="BE139"/>
  <c r="T139"/>
  <c r="R139"/>
  <c r="P139"/>
  <c r="BK139"/>
  <c r="J139"/>
  <c r="BF139"/>
  <c r="BI138"/>
  <c r="BH138"/>
  <c r="BG138"/>
  <c r="BE138"/>
  <c r="T138"/>
  <c r="R138"/>
  <c r="P138"/>
  <c r="BK138"/>
  <c r="J138"/>
  <c r="BF138"/>
  <c r="BI137"/>
  <c r="BH137"/>
  <c r="BG137"/>
  <c r="BE137"/>
  <c r="T137"/>
  <c r="R137"/>
  <c r="P137"/>
  <c r="BK137"/>
  <c r="J137"/>
  <c r="BF137"/>
  <c r="BI136"/>
  <c r="BH136"/>
  <c r="BG136"/>
  <c r="BE136"/>
  <c r="T136"/>
  <c r="T135"/>
  <c r="R136"/>
  <c r="R135"/>
  <c r="P136"/>
  <c r="P135"/>
  <c r="BK136"/>
  <c r="BK135"/>
  <c r="J135"/>
  <c r="J136"/>
  <c r="BF136"/>
  <c r="J99"/>
  <c r="BI134"/>
  <c r="BH134"/>
  <c r="BG134"/>
  <c r="BE134"/>
  <c r="T134"/>
  <c r="R134"/>
  <c r="P134"/>
  <c r="BK134"/>
  <c r="J134"/>
  <c r="BF134"/>
  <c r="BI133"/>
  <c r="BH133"/>
  <c r="BG133"/>
  <c r="BE133"/>
  <c r="T133"/>
  <c r="T132"/>
  <c r="R133"/>
  <c r="R132"/>
  <c r="P133"/>
  <c r="P132"/>
  <c r="BK133"/>
  <c r="BK132"/>
  <c r="J132"/>
  <c r="J133"/>
  <c r="BF133"/>
  <c r="J98"/>
  <c r="BI131"/>
  <c r="BH131"/>
  <c r="BG131"/>
  <c r="BE131"/>
  <c r="T131"/>
  <c r="R131"/>
  <c r="P131"/>
  <c r="BK131"/>
  <c r="J131"/>
  <c r="BF131"/>
  <c r="BI130"/>
  <c r="BH130"/>
  <c r="BG130"/>
  <c r="BE130"/>
  <c r="T130"/>
  <c r="R130"/>
  <c r="P130"/>
  <c r="BK130"/>
  <c r="J130"/>
  <c r="BF130"/>
  <c r="BI129"/>
  <c r="BH129"/>
  <c r="BG129"/>
  <c r="BE129"/>
  <c r="T129"/>
  <c r="R129"/>
  <c r="P129"/>
  <c r="BK129"/>
  <c r="J129"/>
  <c r="BF129"/>
  <c r="BI128"/>
  <c r="BH128"/>
  <c r="BG128"/>
  <c r="BE128"/>
  <c r="T128"/>
  <c r="R128"/>
  <c r="P128"/>
  <c r="BK128"/>
  <c r="J128"/>
  <c r="BF128"/>
  <c r="BI127"/>
  <c r="BH127"/>
  <c r="BG127"/>
  <c r="BE127"/>
  <c r="T127"/>
  <c r="R127"/>
  <c r="P127"/>
  <c r="BK127"/>
  <c r="J127"/>
  <c r="BF127"/>
  <c r="BI126"/>
  <c r="BH126"/>
  <c r="BG126"/>
  <c r="BE126"/>
  <c r="T126"/>
  <c r="T125"/>
  <c r="R126"/>
  <c r="R125"/>
  <c r="P126"/>
  <c r="P125"/>
  <c r="BK126"/>
  <c r="BK125"/>
  <c r="J125"/>
  <c r="J126"/>
  <c r="BF126"/>
  <c r="J97"/>
  <c r="BI124"/>
  <c r="BH124"/>
  <c r="BG124"/>
  <c r="BE124"/>
  <c r="T124"/>
  <c r="R124"/>
  <c r="P124"/>
  <c r="BK124"/>
  <c r="J124"/>
  <c r="BF124"/>
  <c r="BI123"/>
  <c r="BH123"/>
  <c r="BG123"/>
  <c r="BE123"/>
  <c r="T123"/>
  <c r="R123"/>
  <c r="P123"/>
  <c r="BK123"/>
  <c r="J123"/>
  <c r="BF123"/>
  <c r="BI122"/>
  <c r="BH122"/>
  <c r="BG122"/>
  <c r="BE122"/>
  <c r="T122"/>
  <c r="R122"/>
  <c r="P122"/>
  <c r="BK122"/>
  <c r="J122"/>
  <c r="BF122"/>
  <c r="BI121"/>
  <c r="BH121"/>
  <c r="BG121"/>
  <c r="BE121"/>
  <c r="T121"/>
  <c r="R121"/>
  <c r="P121"/>
  <c r="BK121"/>
  <c r="J121"/>
  <c r="BF121"/>
  <c r="BI120"/>
  <c r="F35"/>
  <c i="1" r="BD95"/>
  <c i="2" r="BH120"/>
  <c r="F34"/>
  <c i="1" r="BC95"/>
  <c i="2" r="BG120"/>
  <c r="F33"/>
  <c i="1" r="BB95"/>
  <c i="2" r="BE120"/>
  <c r="J31"/>
  <c i="1" r="AV95"/>
  <c i="2" r="F31"/>
  <c i="1" r="AZ95"/>
  <c i="2" r="T120"/>
  <c r="T119"/>
  <c r="T118"/>
  <c r="T117"/>
  <c r="R120"/>
  <c r="R119"/>
  <c r="R118"/>
  <c r="R117"/>
  <c r="P120"/>
  <c r="P119"/>
  <c r="P118"/>
  <c r="P117"/>
  <c i="1" r="AU95"/>
  <c i="2" r="BK120"/>
  <c r="BK119"/>
  <c r="J119"/>
  <c r="BK118"/>
  <c r="J118"/>
  <c r="BK117"/>
  <c r="J117"/>
  <c r="J94"/>
  <c r="J28"/>
  <c i="1" r="AG95"/>
  <c i="2" r="J120"/>
  <c r="BF120"/>
  <c r="J32"/>
  <c i="1" r="AW95"/>
  <c i="2" r="F32"/>
  <c i="1" r="BA95"/>
  <c i="2" r="J96"/>
  <c r="J95"/>
  <c r="J113"/>
  <c r="F113"/>
  <c r="F111"/>
  <c r="E109"/>
  <c r="J89"/>
  <c r="F89"/>
  <c r="F87"/>
  <c r="E85"/>
  <c r="J37"/>
  <c r="J22"/>
  <c r="E22"/>
  <c r="J114"/>
  <c r="J90"/>
  <c r="J21"/>
  <c r="J16"/>
  <c r="E16"/>
  <c r="F114"/>
  <c r="F90"/>
  <c r="J15"/>
  <c r="J10"/>
  <c r="J111"/>
  <c r="J87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<sst xmlns="http://schemas.openxmlformats.org/spreadsheetml/2006/main">
  <si>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</si>
  <si>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</si>
  <si>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</si>
  <si>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</si>
  <si>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{99b011b2-ca8b-459d-8984-399deb5ebbbc}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</si>
  <si>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</si>
  <si>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</si>
  <si>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</si>
  <si>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</si>
  <si>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</si>
  <si>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</si>
  <si>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</si>
  <si>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</si>
  <si>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210407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</si>
  <si>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</si>
  <si>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</si>
  <si>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Kontajnerové stojiská (5ks)  pre MOK nádoby</t>
  </si>
  <si>
    <t>JKSO:</t>
  </si>
  <si>
    <t>KS:</t>
  </si>
  <si>
    <t>Miesto:</t>
  </si>
  <si>
    <t>Stará Ľubovňa</t>
  </si>
  <si>
    <t>Dátum:</t>
  </si>
  <si>
    <t>7. 4. 2021</t>
  </si>
  <si>
    <t>Objednávateľ:</t>
  </si>
  <si>
    <t>IČO:</t>
  </si>
  <si>
    <t>Mesto Stará Ľubovňa</t>
  </si>
  <si>
    <t>IČ DPH:</t>
  </si>
  <si>
    <t>Zhotoviteľ:</t>
  </si>
  <si>
    <t>Vyplň údaj</t>
  </si>
  <si>
    <t>Projektant:</t>
  </si>
  <si>
    <t>Ing.arch. Patrik Kasperkevič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</si>
  <si>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</si>
  <si>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</si>
  <si>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</si>
  <si>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</si>
  <si>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</si>
  <si>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</si>
  <si>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</si>
  <si>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</si>
  <si>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</si>
  <si>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</si>
  <si>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</si>
  <si>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</si>
  <si>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</si>
  <si>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</si>
  <si>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</si>
  <si>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</si>
  <si>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</si>
  <si>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</si>
  <si>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</si>
  <si>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</si>
  <si>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</si>
  <si>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</si>
  <si>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</si>
  <si>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</si>
  <si>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</si>
  <si>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</si>
  <si>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</si>
  <si>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</si>
  <si>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</si>
  <si>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</si>
  <si>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</si>
  <si>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</si>
  <si>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</si>
  <si>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</si>
  <si>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</si>
  <si>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</si>
  <si>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</si>
  <si>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</si>
  <si>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</si>
  <si>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</si>
  <si>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</si>
  <si>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</si>
  <si>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</si>
  <si>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</si>
  <si>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</si>
  <si>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</si>
  <si>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</si>
  <si>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</si>
  <si>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</si>
  <si>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</si>
  <si>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</si>
  <si>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</si>
  <si>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</si>
  <si>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</si>
  <si>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</si>
  <si>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</si>
  <si>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</si>
  <si>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</si>
  <si>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764 - Konštrukcie klampiarske</t>
  </si>
  <si>
    <t xml:space="preserve">    767 - Konštrukcie doplnkové kovové</t>
  </si>
  <si>
    <t xml:space="preserve">    783 - Nátery</t>
  </si>
  <si>
    <t>OST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</si>
  <si>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</si>
  <si>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</si>
  <si>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</si>
  <si>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</si>
  <si>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</si>
  <si>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</si>
  <si>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</si>
  <si>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</si>
  <si>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</si>
  <si>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</si>
  <si>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</si>
  <si>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</si>
  <si>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</si>
  <si>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</si>
  <si>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</si>
  <si>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</si>
  <si>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764</t>
  </si>
  <si>
    <t>Konštrukcie klampiarske</t>
  </si>
  <si>
    <t>K</t>
  </si>
  <si>
    <t>764171703</t>
  </si>
  <si>
    <t>Krytina - trapézový systém T-12, hr. 0,5 mm, sklon strechy do 30°</t>
  </si>
  <si>
    <t>m2</t>
  </si>
  <si>
    <t>16</t>
  </si>
  <si>
    <t>-168634367</t>
  </si>
  <si>
    <t>764352427</t>
  </si>
  <si>
    <t>Žľaby z pozinkovaného farbeného PZf plechu, pododkvapové polkruhové r.š. 330 mm, kompletizované</t>
  </si>
  <si>
    <t>m</t>
  </si>
  <si>
    <t>-573346794</t>
  </si>
  <si>
    <t>3</t>
  </si>
  <si>
    <t>764359411</t>
  </si>
  <si>
    <t>Kotlík kónický z pozinkovaného farbeného PZf plechu, pre rúry s priemerom do 100 mm</t>
  </si>
  <si>
    <t>ks</t>
  </si>
  <si>
    <t>1171977766</t>
  </si>
  <si>
    <t>4</t>
  </si>
  <si>
    <t>764454453</t>
  </si>
  <si>
    <t>Zvodové rúry z pozinkovaného farbeného PZf plechu, kruhové priemer 100 mm, kompletizované</t>
  </si>
  <si>
    <t>-521392653</t>
  </si>
  <si>
    <t>5</t>
  </si>
  <si>
    <t>998764101</t>
  </si>
  <si>
    <t>Presun hmôt pre konštrukcie klampiarske v objektoch výšky do 6 m</t>
  </si>
  <si>
    <t>t</t>
  </si>
  <si>
    <t>1893726575</t>
  </si>
  <si>
    <t>767</t>
  </si>
  <si>
    <t>Konštrukcie doplnkové kovové</t>
  </si>
  <si>
    <t>6</t>
  </si>
  <si>
    <t>767137512</t>
  </si>
  <si>
    <t>Obloženie stien plechom tvarovaným skrutkovaním</t>
  </si>
  <si>
    <t>-1503166257</t>
  </si>
  <si>
    <t>7</t>
  </si>
  <si>
    <t>M</t>
  </si>
  <si>
    <t>15952000009R</t>
  </si>
  <si>
    <t>Dierovaný plech pozinkovaný 1250x2500mm, PC RV10-15/1 SF</t>
  </si>
  <si>
    <t>32</t>
  </si>
  <si>
    <t>894261337</t>
  </si>
  <si>
    <t>8</t>
  </si>
  <si>
    <t>767896110</t>
  </si>
  <si>
    <t>Montáž ostatných doplnkov stavieb, častí z hliníkových a iných zliatin líšt skrutkovaním</t>
  </si>
  <si>
    <t>-1986371199</t>
  </si>
  <si>
    <t>9</t>
  </si>
  <si>
    <t>553430005900</t>
  </si>
  <si>
    <t>Štrková lišta (rozmer 80x80 mm, materiál hliník , 1,5mm s otvormi = TW KL AL 80)</t>
  </si>
  <si>
    <t>-167389658</t>
  </si>
  <si>
    <t>10</t>
  </si>
  <si>
    <t>767995220R</t>
  </si>
  <si>
    <t>Výroba a dodávka atypickej oceľovej konštrukcie stojiska s posúvnymi vrátami, doplnky, kotvenie, povrchová úprava prášková vypaľovana farba RAL 7040, kompletizovaný</t>
  </si>
  <si>
    <t>kg</t>
  </si>
  <si>
    <t>1036239756</t>
  </si>
  <si>
    <t>11</t>
  </si>
  <si>
    <t>998767101</t>
  </si>
  <si>
    <t>Presun hmôt pre kovové stavebné doplnkové konštrukcie v objektoch výšky do 6 m</t>
  </si>
  <si>
    <t>-1684776053</t>
  </si>
  <si>
    <t>783</t>
  </si>
  <si>
    <t>Nátery</t>
  </si>
  <si>
    <t>12</t>
  </si>
  <si>
    <t>783222100</t>
  </si>
  <si>
    <t>Nátery kov.stav.doplnk.konštr. syntetické farby na vzduchu schnúce dvojnásobné - 70µm, prášková vypaľovana farba RAL 7040</t>
  </si>
  <si>
    <t>-1291866143</t>
  </si>
  <si>
    <t>13</t>
  </si>
  <si>
    <t>783226100</t>
  </si>
  <si>
    <t>Nátery kov.stav.doplnk.konštr. syntetické na vzduchu schnúce základný - 35µm</t>
  </si>
  <si>
    <t>1969023090</t>
  </si>
  <si>
    <t>OST</t>
  </si>
  <si>
    <t>Ostatné</t>
  </si>
  <si>
    <t>14</t>
  </si>
  <si>
    <t>001</t>
  </si>
  <si>
    <t>Pokládka skalničkový koberec mix/sedum</t>
  </si>
  <si>
    <t>-1101871182</t>
  </si>
  <si>
    <t>15</t>
  </si>
  <si>
    <t>002</t>
  </si>
  <si>
    <t>Pokládka minerálnej vrstvy</t>
  </si>
  <si>
    <t>739787955</t>
  </si>
  <si>
    <t>003</t>
  </si>
  <si>
    <t>Montáž geotextílie PP 300, netkaná</t>
  </si>
  <si>
    <t>-1631688476</t>
  </si>
  <si>
    <t>17</t>
  </si>
  <si>
    <t>004</t>
  </si>
  <si>
    <t>Montáž dren.akumulačnej folie</t>
  </si>
  <si>
    <t>963117517</t>
  </si>
  <si>
    <t>18</t>
  </si>
  <si>
    <t>005</t>
  </si>
  <si>
    <t>Pokladka hydroizolačnej folie bez zváranie</t>
  </si>
  <si>
    <t>-1570256653</t>
  </si>
  <si>
    <t>19</t>
  </si>
  <si>
    <t>693410003540</t>
  </si>
  <si>
    <t>Systém extenzívnej vegetačnej plochej strechy URBANSCAPE (Koreňová membrána, drenážna fólia so zásobníkom, substrát GreenRoll,rozchodníkový koberec)</t>
  </si>
  <si>
    <t>1678144525</t>
  </si>
  <si>
    <t>998011001</t>
  </si>
  <si>
    <t xml:space="preserve">Presun hmôt pre budovy  (801, 803, 812), zvislá konštr. z tehál, tvárnic, z kovu výšky do 6 m</t>
  </si>
  <si>
    <t>903095913</t>
  </si>
  <si>
    <t>21</t>
  </si>
  <si>
    <t>998231311</t>
  </si>
  <si>
    <t>Presun hmôt pre sadovnícke a krajinárske úpravy do 5000 m vodorovne bez zvislého presunu</t>
  </si>
  <si>
    <t>34325854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</si>
</sst>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6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3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3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hidden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25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24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29</v>
      </c>
      <c r="AK16" s="28" t="s">
        <v>24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30</v>
      </c>
      <c r="AK17" s="28" t="s">
        <v>26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33</v>
      </c>
      <c r="AK20" s="28" t="s">
        <v>26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39</v>
      </c>
      <c r="E29" s="3"/>
      <c r="F29" s="28" t="s">
        <v>40</v>
      </c>
      <c r="G29" s="3"/>
      <c r="H29" s="3"/>
      <c r="I29" s="3"/>
      <c r="J29" s="3"/>
      <c r="K29" s="3"/>
      <c r="L29" s="41">
        <v>0.20000000000000001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2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2">
        <f>ROUND(AV94, 2)</f>
        <v>0</v>
      </c>
      <c r="AL29" s="3"/>
      <c r="AM29" s="3"/>
      <c r="AN29" s="3"/>
      <c r="AO29" s="3"/>
      <c r="AP29" s="3"/>
      <c r="AQ29" s="3"/>
      <c r="AR29" s="40"/>
      <c r="BE29" s="43"/>
    </row>
    <row r="30" s="3" customFormat="1" ht="14.4" customHeight="1">
      <c r="A30" s="3"/>
      <c r="B30" s="40"/>
      <c r="C30" s="3"/>
      <c r="D30" s="3"/>
      <c r="E30" s="3"/>
      <c r="F30" s="28" t="s">
        <v>41</v>
      </c>
      <c r="G30" s="3"/>
      <c r="H30" s="3"/>
      <c r="I30" s="3"/>
      <c r="J30" s="3"/>
      <c r="K30" s="3"/>
      <c r="L30" s="41">
        <v>0.20000000000000001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2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2">
        <f>ROUND(AW94, 2)</f>
        <v>0</v>
      </c>
      <c r="AL30" s="3"/>
      <c r="AM30" s="3"/>
      <c r="AN30" s="3"/>
      <c r="AO30" s="3"/>
      <c r="AP30" s="3"/>
      <c r="AQ30" s="3"/>
      <c r="AR30" s="40"/>
      <c r="BE30" s="43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1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2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2">
        <v>0</v>
      </c>
      <c r="AL31" s="3"/>
      <c r="AM31" s="3"/>
      <c r="AN31" s="3"/>
      <c r="AO31" s="3"/>
      <c r="AP31" s="3"/>
      <c r="AQ31" s="3"/>
      <c r="AR31" s="40"/>
      <c r="BE31" s="43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1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2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2">
        <v>0</v>
      </c>
      <c r="AL32" s="3"/>
      <c r="AM32" s="3"/>
      <c r="AN32" s="3"/>
      <c r="AO32" s="3"/>
      <c r="AP32" s="3"/>
      <c r="AQ32" s="3"/>
      <c r="AR32" s="40"/>
      <c r="BE32" s="43"/>
    </row>
    <row r="33" hidden="1" s="3" customFormat="1" ht="14.4" customHeight="1">
      <c r="A33" s="3"/>
      <c r="B33" s="40"/>
      <c r="C33" s="3"/>
      <c r="D33" s="3"/>
      <c r="E33" s="3"/>
      <c r="F33" s="28" t="s">
        <v>44</v>
      </c>
      <c r="G33" s="3"/>
      <c r="H33" s="3"/>
      <c r="I33" s="3"/>
      <c r="J33" s="3"/>
      <c r="K33" s="3"/>
      <c r="L33" s="41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2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2">
        <v>0</v>
      </c>
      <c r="AL33" s="3"/>
      <c r="AM33" s="3"/>
      <c r="AN33" s="3"/>
      <c r="AO33" s="3"/>
      <c r="AP33" s="3"/>
      <c r="AQ33" s="3"/>
      <c r="AR33" s="40"/>
      <c r="BE33" s="43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48" t="s">
        <v>47</v>
      </c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9">
        <f>SUM(AK26:AK33)</f>
        <v>0</v>
      </c>
      <c r="AL35" s="46"/>
      <c r="AM35" s="46"/>
      <c r="AN35" s="46"/>
      <c r="AO35" s="50"/>
      <c r="AP35" s="44"/>
      <c r="AQ35" s="44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1"/>
      <c r="D49" s="52" t="s">
        <v>48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2" t="s">
        <v>49</v>
      </c>
      <c r="AI49" s="53"/>
      <c r="AJ49" s="53"/>
      <c r="AK49" s="53"/>
      <c r="AL49" s="53"/>
      <c r="AM49" s="53"/>
      <c r="AN49" s="53"/>
      <c r="AO49" s="53"/>
      <c r="AR49" s="51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4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4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4" t="s">
        <v>50</v>
      </c>
      <c r="AI60" s="37"/>
      <c r="AJ60" s="37"/>
      <c r="AK60" s="37"/>
      <c r="AL60" s="37"/>
      <c r="AM60" s="54" t="s">
        <v>51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2" t="s">
        <v>52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2" t="s">
        <v>53</v>
      </c>
      <c r="AI64" s="55"/>
      <c r="AJ64" s="55"/>
      <c r="AK64" s="55"/>
      <c r="AL64" s="55"/>
      <c r="AM64" s="55"/>
      <c r="AN64" s="55"/>
      <c r="AO64" s="55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4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4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4" t="s">
        <v>50</v>
      </c>
      <c r="AI75" s="37"/>
      <c r="AJ75" s="37"/>
      <c r="AK75" s="37"/>
      <c r="AL75" s="37"/>
      <c r="AM75" s="54" t="s">
        <v>51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56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35"/>
      <c r="BE77" s="34"/>
    </row>
    <row r="8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35"/>
      <c r="BE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0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210407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0"/>
      <c r="BE84" s="4"/>
    </row>
    <row r="85" s="5" customFormat="1" ht="36.96" customHeight="1">
      <c r="A85" s="5"/>
      <c r="B85" s="61"/>
      <c r="C85" s="62" t="s">
        <v>15</v>
      </c>
      <c r="D85" s="5"/>
      <c r="E85" s="5"/>
      <c r="F85" s="5"/>
      <c r="G85" s="5"/>
      <c r="H85" s="5"/>
      <c r="I85" s="5"/>
      <c r="J85" s="5"/>
      <c r="K85" s="5"/>
      <c r="L85" s="63" t="str">
        <f>K6</f>
        <v xml:space="preserve">Kontajnerové stojiská (5ks)  pre MOK nádoby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1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19</v>
      </c>
      <c r="D87" s="34"/>
      <c r="E87" s="34"/>
      <c r="F87" s="34"/>
      <c r="G87" s="34"/>
      <c r="H87" s="34"/>
      <c r="I87" s="34"/>
      <c r="J87" s="34"/>
      <c r="K87" s="34"/>
      <c r="L87" s="64" t="str">
        <f>IF(K8="","",K8)</f>
        <v>Stará Ľubovňa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21</v>
      </c>
      <c r="AJ87" s="34"/>
      <c r="AK87" s="34"/>
      <c r="AL87" s="34"/>
      <c r="AM87" s="65" t="str">
        <f>IF(AN8= "","",AN8)</f>
        <v>7. 4. 2021</v>
      </c>
      <c r="AN87" s="65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23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Mesto Stará Ľubovňa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66" t="str">
        <f>IF(E17="","",E17)</f>
        <v>Ing.arch. Patrik Kasperkevič</v>
      </c>
      <c r="AN89" s="4"/>
      <c r="AO89" s="4"/>
      <c r="AP89" s="4"/>
      <c r="AQ89" s="34"/>
      <c r="AR89" s="35"/>
      <c r="AS89" s="67" t="s">
        <v>55</v>
      </c>
      <c r="AT89" s="68"/>
      <c r="AU89" s="69"/>
      <c r="AV89" s="69"/>
      <c r="AW89" s="69"/>
      <c r="AX89" s="69"/>
      <c r="AY89" s="69"/>
      <c r="AZ89" s="69"/>
      <c r="BA89" s="69"/>
      <c r="BB89" s="69"/>
      <c r="BC89" s="69"/>
      <c r="BD89" s="70"/>
      <c r="BE89" s="34"/>
    </row>
    <row r="90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66" t="str">
        <f>IF(E20="","",E20)</f>
        <v xml:space="preserve"> </v>
      </c>
      <c r="AN90" s="4"/>
      <c r="AO90" s="4"/>
      <c r="AP90" s="4"/>
      <c r="AQ90" s="34"/>
      <c r="AR90" s="35"/>
      <c r="AS90" s="71"/>
      <c r="AT90" s="72"/>
      <c r="AU90" s="73"/>
      <c r="AV90" s="73"/>
      <c r="AW90" s="73"/>
      <c r="AX90" s="73"/>
      <c r="AY90" s="73"/>
      <c r="AZ90" s="73"/>
      <c r="BA90" s="73"/>
      <c r="BB90" s="73"/>
      <c r="BC90" s="73"/>
      <c r="BD90" s="74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1"/>
      <c r="AT91" s="72"/>
      <c r="AU91" s="73"/>
      <c r="AV91" s="73"/>
      <c r="AW91" s="73"/>
      <c r="AX91" s="73"/>
      <c r="AY91" s="73"/>
      <c r="AZ91" s="73"/>
      <c r="BA91" s="73"/>
      <c r="BB91" s="73"/>
      <c r="BC91" s="73"/>
      <c r="BD91" s="74"/>
      <c r="BE91" s="34"/>
    </row>
    <row r="92" s="2" customFormat="1" ht="29.28" customHeight="1">
      <c r="A92" s="34"/>
      <c r="B92" s="35"/>
      <c r="C92" s="75" t="s">
        <v>56</v>
      </c>
      <c r="D92" s="76"/>
      <c r="E92" s="76"/>
      <c r="F92" s="76"/>
      <c r="G92" s="76"/>
      <c r="H92" s="77"/>
      <c r="I92" s="78" t="s">
        <v>57</v>
      </c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9" t="s">
        <v>58</v>
      </c>
      <c r="AH92" s="76"/>
      <c r="AI92" s="76"/>
      <c r="AJ92" s="76"/>
      <c r="AK92" s="76"/>
      <c r="AL92" s="76"/>
      <c r="AM92" s="76"/>
      <c r="AN92" s="78" t="s">
        <v>59</v>
      </c>
      <c r="AO92" s="76"/>
      <c r="AP92" s="80"/>
      <c r="AQ92" s="81" t="s">
        <v>60</v>
      </c>
      <c r="AR92" s="35"/>
      <c r="AS92" s="82" t="s">
        <v>61</v>
      </c>
      <c r="AT92" s="83" t="s">
        <v>62</v>
      </c>
      <c r="AU92" s="83" t="s">
        <v>63</v>
      </c>
      <c r="AV92" s="83" t="s">
        <v>64</v>
      </c>
      <c r="AW92" s="83" t="s">
        <v>65</v>
      </c>
      <c r="AX92" s="83" t="s">
        <v>66</v>
      </c>
      <c r="AY92" s="83" t="s">
        <v>67</v>
      </c>
      <c r="AZ92" s="83" t="s">
        <v>68</v>
      </c>
      <c r="BA92" s="83" t="s">
        <v>69</v>
      </c>
      <c r="BB92" s="83" t="s">
        <v>70</v>
      </c>
      <c r="BC92" s="83" t="s">
        <v>71</v>
      </c>
      <c r="BD92" s="84" t="s">
        <v>72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85"/>
      <c r="AT93" s="86"/>
      <c r="AU93" s="86"/>
      <c r="AV93" s="86"/>
      <c r="AW93" s="86"/>
      <c r="AX93" s="86"/>
      <c r="AY93" s="86"/>
      <c r="AZ93" s="86"/>
      <c r="BA93" s="86"/>
      <c r="BB93" s="86"/>
      <c r="BC93" s="86"/>
      <c r="BD93" s="87"/>
      <c r="BE93" s="34"/>
    </row>
    <row r="94" s="6" customFormat="1" ht="32.4" customHeight="1">
      <c r="A94" s="6"/>
      <c r="B94" s="88"/>
      <c r="C94" s="89" t="s">
        <v>73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1">
        <f>ROUND(AG95,2)</f>
        <v>0</v>
      </c>
      <c r="AH94" s="91"/>
      <c r="AI94" s="91"/>
      <c r="AJ94" s="91"/>
      <c r="AK94" s="91"/>
      <c r="AL94" s="91"/>
      <c r="AM94" s="91"/>
      <c r="AN94" s="92">
        <f>SUM(AG94,AT94)</f>
        <v>0</v>
      </c>
      <c r="AO94" s="92"/>
      <c r="AP94" s="92"/>
      <c r="AQ94" s="93" t="s">
        <v>1</v>
      </c>
      <c r="AR94" s="88"/>
      <c r="AS94" s="94">
        <f>ROUND(AS95,2)</f>
        <v>0</v>
      </c>
      <c r="AT94" s="95">
        <f>ROUND(SUM(AV94:AW94),2)</f>
        <v>0</v>
      </c>
      <c r="AU94" s="96">
        <f>ROUND(AU95,5)</f>
        <v>0</v>
      </c>
      <c r="AV94" s="95">
        <f>ROUND(AZ94*L29,2)</f>
        <v>0</v>
      </c>
      <c r="AW94" s="95">
        <f>ROUND(BA94*L30,2)</f>
        <v>0</v>
      </c>
      <c r="AX94" s="95">
        <f>ROUND(BB94*L29,2)</f>
        <v>0</v>
      </c>
      <c r="AY94" s="95">
        <f>ROUND(BC94*L30,2)</f>
        <v>0</v>
      </c>
      <c r="AZ94" s="95">
        <f>ROUND(AZ95,2)</f>
        <v>0</v>
      </c>
      <c r="BA94" s="95">
        <f>ROUND(BA95,2)</f>
        <v>0</v>
      </c>
      <c r="BB94" s="95">
        <f>ROUND(BB95,2)</f>
        <v>0</v>
      </c>
      <c r="BC94" s="95">
        <f>ROUND(BC95,2)</f>
        <v>0</v>
      </c>
      <c r="BD94" s="97">
        <f>ROUND(BD95,2)</f>
        <v>0</v>
      </c>
      <c r="BE94" s="6"/>
      <c r="BS94" s="98" t="s">
        <v>74</v>
      </c>
      <c r="BT94" s="98" t="s">
        <v>75</v>
      </c>
      <c r="BV94" s="98" t="s">
        <v>76</v>
      </c>
      <c r="BW94" s="98" t="s">
        <v>4</v>
      </c>
      <c r="BX94" s="98" t="s">
        <v>77</v>
      </c>
      <c r="CL94" s="98" t="s">
        <v>1</v>
      </c>
    </row>
    <row r="95" s="7" customFormat="1" ht="27" customHeight="1">
      <c r="A95" s="99" t="s">
        <v>78</v>
      </c>
      <c r="B95" s="100"/>
      <c r="C95" s="101"/>
      <c r="D95" s="102" t="s">
        <v>13</v>
      </c>
      <c r="E95" s="102"/>
      <c r="F95" s="102"/>
      <c r="G95" s="102"/>
      <c r="H95" s="102"/>
      <c r="I95" s="103"/>
      <c r="J95" s="102" t="s">
        <v>16</v>
      </c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4">
        <f>'210407 - Kontajnerové sto...'!J28</f>
        <v>0</v>
      </c>
      <c r="AH95" s="103"/>
      <c r="AI95" s="103"/>
      <c r="AJ95" s="103"/>
      <c r="AK95" s="103"/>
      <c r="AL95" s="103"/>
      <c r="AM95" s="103"/>
      <c r="AN95" s="104">
        <f>SUM(AG95,AT95)</f>
        <v>0</v>
      </c>
      <c r="AO95" s="103"/>
      <c r="AP95" s="103"/>
      <c r="AQ95" s="105" t="s">
        <v>79</v>
      </c>
      <c r="AR95" s="100"/>
      <c r="AS95" s="106">
        <v>0</v>
      </c>
      <c r="AT95" s="107">
        <f>ROUND(SUM(AV95:AW95),2)</f>
        <v>0</v>
      </c>
      <c r="AU95" s="108">
        <f>'210407 - Kontajnerové sto...'!P117</f>
        <v>0</v>
      </c>
      <c r="AV95" s="107">
        <f>'210407 - Kontajnerové sto...'!J31</f>
        <v>0</v>
      </c>
      <c r="AW95" s="107">
        <f>'210407 - Kontajnerové sto...'!J32</f>
        <v>0</v>
      </c>
      <c r="AX95" s="107">
        <f>'210407 - Kontajnerové sto...'!J33</f>
        <v>0</v>
      </c>
      <c r="AY95" s="107">
        <f>'210407 - Kontajnerové sto...'!J34</f>
        <v>0</v>
      </c>
      <c r="AZ95" s="107">
        <f>'210407 - Kontajnerové sto...'!F31</f>
        <v>0</v>
      </c>
      <c r="BA95" s="107">
        <f>'210407 - Kontajnerové sto...'!F32</f>
        <v>0</v>
      </c>
      <c r="BB95" s="107">
        <f>'210407 - Kontajnerové sto...'!F33</f>
        <v>0</v>
      </c>
      <c r="BC95" s="107">
        <f>'210407 - Kontajnerové sto...'!F34</f>
        <v>0</v>
      </c>
      <c r="BD95" s="109">
        <f>'210407 - Kontajnerové sto...'!F35</f>
        <v>0</v>
      </c>
      <c r="BE95" s="7"/>
      <c r="BT95" s="110" t="s">
        <v>80</v>
      </c>
      <c r="BU95" s="110" t="s">
        <v>81</v>
      </c>
      <c r="BV95" s="110" t="s">
        <v>76</v>
      </c>
      <c r="BW95" s="110" t="s">
        <v>4</v>
      </c>
      <c r="BX95" s="110" t="s">
        <v>77</v>
      </c>
      <c r="CL95" s="110" t="s">
        <v>1</v>
      </c>
    </row>
    <row r="96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="2" customFormat="1" ht="6.96" customHeight="1">
      <c r="A97" s="34"/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210407 - Kontajnerové sto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11" customWidth="1"/>
    <col min="10" max="10" width="20.17" style="1" customWidth="1"/>
    <col min="11" max="11" width="20.17" style="1" hidden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11"/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12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82</v>
      </c>
      <c r="I4" s="111"/>
      <c r="L4" s="18"/>
      <c r="M4" s="113" t="s">
        <v>9</v>
      </c>
      <c r="AT4" s="15" t="s">
        <v>3</v>
      </c>
    </row>
    <row r="5" s="1" customFormat="1" ht="6.96" customHeight="1">
      <c r="B5" s="18"/>
      <c r="I5" s="111"/>
      <c r="L5" s="18"/>
    </row>
    <row r="6" s="2" customFormat="1" ht="12" customHeight="1">
      <c r="A6" s="34"/>
      <c r="B6" s="35"/>
      <c r="C6" s="34"/>
      <c r="D6" s="28" t="s">
        <v>15</v>
      </c>
      <c r="E6" s="34"/>
      <c r="F6" s="34"/>
      <c r="G6" s="34"/>
      <c r="H6" s="34"/>
      <c r="I6" s="114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="2" customFormat="1" ht="16.5" customHeight="1">
      <c r="A7" s="34"/>
      <c r="B7" s="35"/>
      <c r="C7" s="34"/>
      <c r="D7" s="34"/>
      <c r="E7" s="63" t="s">
        <v>16</v>
      </c>
      <c r="F7" s="34"/>
      <c r="G7" s="34"/>
      <c r="H7" s="34"/>
      <c r="I7" s="114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="2" customFormat="1">
      <c r="A8" s="34"/>
      <c r="B8" s="35"/>
      <c r="C8" s="34"/>
      <c r="D8" s="34"/>
      <c r="E8" s="34"/>
      <c r="F8" s="34"/>
      <c r="G8" s="34"/>
      <c r="H8" s="34"/>
      <c r="I8" s="11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2" customHeight="1">
      <c r="A9" s="34"/>
      <c r="B9" s="35"/>
      <c r="C9" s="34"/>
      <c r="D9" s="28" t="s">
        <v>17</v>
      </c>
      <c r="E9" s="34"/>
      <c r="F9" s="23" t="s">
        <v>1</v>
      </c>
      <c r="G9" s="34"/>
      <c r="H9" s="34"/>
      <c r="I9" s="115" t="s">
        <v>18</v>
      </c>
      <c r="J9" s="23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19</v>
      </c>
      <c r="E10" s="34"/>
      <c r="F10" s="23" t="s">
        <v>20</v>
      </c>
      <c r="G10" s="34"/>
      <c r="H10" s="34"/>
      <c r="I10" s="115" t="s">
        <v>21</v>
      </c>
      <c r="J10" s="65" t="str">
        <f>'Rekapitulácia stavby'!AN8</f>
        <v>7. 4. 2021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0.8" customHeight="1">
      <c r="A11" s="34"/>
      <c r="B11" s="35"/>
      <c r="C11" s="34"/>
      <c r="D11" s="34"/>
      <c r="E11" s="34"/>
      <c r="F11" s="34"/>
      <c r="G11" s="34"/>
      <c r="H11" s="34"/>
      <c r="I11" s="11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23</v>
      </c>
      <c r="E12" s="34"/>
      <c r="F12" s="34"/>
      <c r="G12" s="34"/>
      <c r="H12" s="34"/>
      <c r="I12" s="115" t="s">
        <v>24</v>
      </c>
      <c r="J12" s="23" t="s">
        <v>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8" customHeight="1">
      <c r="A13" s="34"/>
      <c r="B13" s="35"/>
      <c r="C13" s="34"/>
      <c r="D13" s="34"/>
      <c r="E13" s="23" t="s">
        <v>25</v>
      </c>
      <c r="F13" s="34"/>
      <c r="G13" s="34"/>
      <c r="H13" s="34"/>
      <c r="I13" s="115" t="s">
        <v>26</v>
      </c>
      <c r="J13" s="23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6.96" customHeight="1">
      <c r="A14" s="34"/>
      <c r="B14" s="35"/>
      <c r="C14" s="34"/>
      <c r="D14" s="34"/>
      <c r="E14" s="34"/>
      <c r="F14" s="34"/>
      <c r="G14" s="34"/>
      <c r="H14" s="34"/>
      <c r="I14" s="11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27</v>
      </c>
      <c r="E15" s="34"/>
      <c r="F15" s="34"/>
      <c r="G15" s="34"/>
      <c r="H15" s="34"/>
      <c r="I15" s="115" t="s">
        <v>24</v>
      </c>
      <c r="J15" s="29" t="str">
        <f>'Rekapitulácia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8" customHeight="1">
      <c r="A16" s="34"/>
      <c r="B16" s="35"/>
      <c r="C16" s="34"/>
      <c r="D16" s="34"/>
      <c r="E16" s="29" t="str">
        <f>'Rekapitulácia stavby'!E14</f>
        <v>Vyplň údaj</v>
      </c>
      <c r="F16" s="23"/>
      <c r="G16" s="23"/>
      <c r="H16" s="23"/>
      <c r="I16" s="115" t="s">
        <v>26</v>
      </c>
      <c r="J16" s="29" t="str">
        <f>'Rekapitulácia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6.96" customHeight="1">
      <c r="A17" s="34"/>
      <c r="B17" s="35"/>
      <c r="C17" s="34"/>
      <c r="D17" s="34"/>
      <c r="E17" s="34"/>
      <c r="F17" s="34"/>
      <c r="G17" s="34"/>
      <c r="H17" s="34"/>
      <c r="I17" s="11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29</v>
      </c>
      <c r="E18" s="34"/>
      <c r="F18" s="34"/>
      <c r="G18" s="34"/>
      <c r="H18" s="34"/>
      <c r="I18" s="115" t="s">
        <v>24</v>
      </c>
      <c r="J18" s="23" t="s">
        <v>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">
        <v>30</v>
      </c>
      <c r="F19" s="34"/>
      <c r="G19" s="34"/>
      <c r="H19" s="34"/>
      <c r="I19" s="115" t="s">
        <v>26</v>
      </c>
      <c r="J19" s="23" t="s">
        <v>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11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32</v>
      </c>
      <c r="E21" s="34"/>
      <c r="F21" s="34"/>
      <c r="G21" s="34"/>
      <c r="H21" s="34"/>
      <c r="I21" s="115" t="s">
        <v>24</v>
      </c>
      <c r="J21" s="23" t="str">
        <f>IF('Rekapitulácia stavby'!AN19="","",'Rekapitulácia stavby'!AN19)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3" t="str">
        <f>IF('Rekapitulácia stavby'!E20="","",'Rekapitulácia stavby'!E20)</f>
        <v xml:space="preserve"> </v>
      </c>
      <c r="F22" s="34"/>
      <c r="G22" s="34"/>
      <c r="H22" s="34"/>
      <c r="I22" s="115" t="s">
        <v>26</v>
      </c>
      <c r="J22" s="23" t="str">
        <f>IF('Rekapitulácia stavby'!AN20="","",'Rekapitulácia stavby'!AN20)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11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34</v>
      </c>
      <c r="E24" s="34"/>
      <c r="F24" s="34"/>
      <c r="G24" s="34"/>
      <c r="H24" s="34"/>
      <c r="I24" s="11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8" customFormat="1" ht="16.5" customHeight="1">
      <c r="A25" s="116"/>
      <c r="B25" s="117"/>
      <c r="C25" s="116"/>
      <c r="D25" s="116"/>
      <c r="E25" s="32" t="s">
        <v>1</v>
      </c>
      <c r="F25" s="32"/>
      <c r="G25" s="32"/>
      <c r="H25" s="32"/>
      <c r="I25" s="118"/>
      <c r="J25" s="116"/>
      <c r="K25" s="116"/>
      <c r="L25" s="119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11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86"/>
      <c r="E27" s="86"/>
      <c r="F27" s="86"/>
      <c r="G27" s="86"/>
      <c r="H27" s="86"/>
      <c r="I27" s="120"/>
      <c r="J27" s="86"/>
      <c r="K27" s="86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25.44" customHeight="1">
      <c r="A28" s="34"/>
      <c r="B28" s="35"/>
      <c r="C28" s="34"/>
      <c r="D28" s="121" t="s">
        <v>35</v>
      </c>
      <c r="E28" s="34"/>
      <c r="F28" s="34"/>
      <c r="G28" s="34"/>
      <c r="H28" s="34"/>
      <c r="I28" s="114"/>
      <c r="J28" s="92">
        <f>ROUND(J117, 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86"/>
      <c r="E29" s="86"/>
      <c r="F29" s="86"/>
      <c r="G29" s="86"/>
      <c r="H29" s="86"/>
      <c r="I29" s="120"/>
      <c r="J29" s="86"/>
      <c r="K29" s="86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34"/>
      <c r="E30" s="34"/>
      <c r="F30" s="39" t="s">
        <v>37</v>
      </c>
      <c r="G30" s="34"/>
      <c r="H30" s="34"/>
      <c r="I30" s="122" t="s">
        <v>36</v>
      </c>
      <c r="J30" s="39" t="s">
        <v>38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3" t="s">
        <v>39</v>
      </c>
      <c r="E31" s="28" t="s">
        <v>40</v>
      </c>
      <c r="F31" s="124">
        <f>ROUND((SUM(BE117:BE143)),  2)</f>
        <v>0</v>
      </c>
      <c r="G31" s="34"/>
      <c r="H31" s="34"/>
      <c r="I31" s="125">
        <v>0.20000000000000001</v>
      </c>
      <c r="J31" s="124">
        <f>ROUND(((SUM(BE117:BE143))*I31),  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28" t="s">
        <v>41</v>
      </c>
      <c r="F32" s="124">
        <f>ROUND((SUM(BF117:BF143)),  2)</f>
        <v>0</v>
      </c>
      <c r="G32" s="34"/>
      <c r="H32" s="34"/>
      <c r="I32" s="125">
        <v>0.20000000000000001</v>
      </c>
      <c r="J32" s="124">
        <f>ROUND(((SUM(BF117:BF143))*I32),  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34"/>
      <c r="E33" s="28" t="s">
        <v>42</v>
      </c>
      <c r="F33" s="124">
        <f>ROUND((SUM(BG117:BG143)),  2)</f>
        <v>0</v>
      </c>
      <c r="G33" s="34"/>
      <c r="H33" s="34"/>
      <c r="I33" s="125">
        <v>0.20000000000000001</v>
      </c>
      <c r="J33" s="124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28" t="s">
        <v>43</v>
      </c>
      <c r="F34" s="124">
        <f>ROUND((SUM(BH117:BH143)),  2)</f>
        <v>0</v>
      </c>
      <c r="G34" s="34"/>
      <c r="H34" s="34"/>
      <c r="I34" s="125">
        <v>0.20000000000000001</v>
      </c>
      <c r="J34" s="124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44</v>
      </c>
      <c r="F35" s="124">
        <f>ROUND((SUM(BI117:BI143)),  2)</f>
        <v>0</v>
      </c>
      <c r="G35" s="34"/>
      <c r="H35" s="34"/>
      <c r="I35" s="125">
        <v>0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114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25.44" customHeight="1">
      <c r="A37" s="34"/>
      <c r="B37" s="35"/>
      <c r="C37" s="126"/>
      <c r="D37" s="127" t="s">
        <v>45</v>
      </c>
      <c r="E37" s="77"/>
      <c r="F37" s="77"/>
      <c r="G37" s="128" t="s">
        <v>46</v>
      </c>
      <c r="H37" s="129" t="s">
        <v>47</v>
      </c>
      <c r="I37" s="130"/>
      <c r="J37" s="131">
        <f>SUM(J28:J35)</f>
        <v>0</v>
      </c>
      <c r="K37" s="132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34"/>
      <c r="F38" s="34"/>
      <c r="G38" s="34"/>
      <c r="H38" s="34"/>
      <c r="I38" s="11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1" customFormat="1" ht="14.4" customHeight="1">
      <c r="B39" s="18"/>
      <c r="I39" s="111"/>
      <c r="L39" s="18"/>
    </row>
    <row r="40" s="1" customFormat="1" ht="14.4" customHeight="1">
      <c r="B40" s="18"/>
      <c r="I40" s="111"/>
      <c r="L40" s="18"/>
    </row>
    <row r="41" s="1" customFormat="1" ht="14.4" customHeight="1">
      <c r="B41" s="18"/>
      <c r="I41" s="111"/>
      <c r="L41" s="18"/>
    </row>
    <row r="42" s="1" customFormat="1" ht="14.4" customHeight="1">
      <c r="B42" s="18"/>
      <c r="I42" s="111"/>
      <c r="L42" s="18"/>
    </row>
    <row r="43" s="1" customFormat="1" ht="14.4" customHeight="1">
      <c r="B43" s="18"/>
      <c r="I43" s="111"/>
      <c r="L43" s="18"/>
    </row>
    <row r="44" s="1" customFormat="1" ht="14.4" customHeight="1">
      <c r="B44" s="18"/>
      <c r="I44" s="111"/>
      <c r="L44" s="18"/>
    </row>
    <row r="45" s="1" customFormat="1" ht="14.4" customHeight="1">
      <c r="B45" s="18"/>
      <c r="I45" s="111"/>
      <c r="L45" s="18"/>
    </row>
    <row r="46" s="1" customFormat="1" ht="14.4" customHeight="1">
      <c r="B46" s="18"/>
      <c r="I46" s="111"/>
      <c r="L46" s="18"/>
    </row>
    <row r="47" s="1" customFormat="1" ht="14.4" customHeight="1">
      <c r="B47" s="18"/>
      <c r="I47" s="111"/>
      <c r="L47" s="18"/>
    </row>
    <row r="48" s="1" customFormat="1" ht="14.4" customHeight="1">
      <c r="B48" s="18"/>
      <c r="I48" s="111"/>
      <c r="L48" s="18"/>
    </row>
    <row r="49" s="1" customFormat="1" ht="14.4" customHeight="1">
      <c r="B49" s="18"/>
      <c r="I49" s="111"/>
      <c r="L49" s="18"/>
    </row>
    <row r="50" s="2" customFormat="1" ht="14.4" customHeight="1">
      <c r="B50" s="51"/>
      <c r="D50" s="52" t="s">
        <v>48</v>
      </c>
      <c r="E50" s="53"/>
      <c r="F50" s="53"/>
      <c r="G50" s="52" t="s">
        <v>49</v>
      </c>
      <c r="H50" s="53"/>
      <c r="I50" s="133"/>
      <c r="J50" s="53"/>
      <c r="K50" s="53"/>
      <c r="L50" s="5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4" t="s">
        <v>50</v>
      </c>
      <c r="E61" s="37"/>
      <c r="F61" s="134" t="s">
        <v>51</v>
      </c>
      <c r="G61" s="54" t="s">
        <v>50</v>
      </c>
      <c r="H61" s="37"/>
      <c r="I61" s="135"/>
      <c r="J61" s="136" t="s">
        <v>51</v>
      </c>
      <c r="K61" s="37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2" t="s">
        <v>52</v>
      </c>
      <c r="E65" s="55"/>
      <c r="F65" s="55"/>
      <c r="G65" s="52" t="s">
        <v>53</v>
      </c>
      <c r="H65" s="55"/>
      <c r="I65" s="137"/>
      <c r="J65" s="55"/>
      <c r="K65" s="55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4" t="s">
        <v>50</v>
      </c>
      <c r="E76" s="37"/>
      <c r="F76" s="134" t="s">
        <v>51</v>
      </c>
      <c r="G76" s="54" t="s">
        <v>50</v>
      </c>
      <c r="H76" s="37"/>
      <c r="I76" s="135"/>
      <c r="J76" s="136" t="s">
        <v>51</v>
      </c>
      <c r="K76" s="37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56"/>
      <c r="C77" s="57"/>
      <c r="D77" s="57"/>
      <c r="E77" s="57"/>
      <c r="F77" s="57"/>
      <c r="G77" s="57"/>
      <c r="H77" s="57"/>
      <c r="I77" s="138"/>
      <c r="J77" s="57"/>
      <c r="K77" s="57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hidden="1" s="2" customFormat="1" ht="6.96" customHeight="1">
      <c r="A81" s="34"/>
      <c r="B81" s="58"/>
      <c r="C81" s="59"/>
      <c r="D81" s="59"/>
      <c r="E81" s="59"/>
      <c r="F81" s="59"/>
      <c r="G81" s="59"/>
      <c r="H81" s="59"/>
      <c r="I81" s="139"/>
      <c r="J81" s="59"/>
      <c r="K81" s="59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83</v>
      </c>
      <c r="D82" s="34"/>
      <c r="E82" s="34"/>
      <c r="F82" s="34"/>
      <c r="G82" s="34"/>
      <c r="H82" s="34"/>
      <c r="I82" s="114"/>
      <c r="J82" s="34"/>
      <c r="K82" s="34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114"/>
      <c r="J83" s="34"/>
      <c r="K83" s="34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114"/>
      <c r="J84" s="34"/>
      <c r="K84" s="34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63" t="str">
        <f>E7</f>
        <v xml:space="preserve">Kontajnerové stojiská (5ks)  pre MOK nádoby</v>
      </c>
      <c r="F85" s="34"/>
      <c r="G85" s="34"/>
      <c r="H85" s="34"/>
      <c r="I85" s="114"/>
      <c r="J85" s="34"/>
      <c r="K85" s="34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114"/>
      <c r="J86" s="34"/>
      <c r="K86" s="34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2" customHeight="1">
      <c r="A87" s="34"/>
      <c r="B87" s="35"/>
      <c r="C87" s="28" t="s">
        <v>19</v>
      </c>
      <c r="D87" s="34"/>
      <c r="E87" s="34"/>
      <c r="F87" s="23" t="str">
        <f>F10</f>
        <v>Stará Ľubovňa</v>
      </c>
      <c r="G87" s="34"/>
      <c r="H87" s="34"/>
      <c r="I87" s="115" t="s">
        <v>21</v>
      </c>
      <c r="J87" s="65" t="str">
        <f>IF(J10="","",J10)</f>
        <v>7. 4. 2021</v>
      </c>
      <c r="K87" s="34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114"/>
      <c r="J88" s="34"/>
      <c r="K88" s="34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27.9" customHeight="1">
      <c r="A89" s="34"/>
      <c r="B89" s="35"/>
      <c r="C89" s="28" t="s">
        <v>23</v>
      </c>
      <c r="D89" s="34"/>
      <c r="E89" s="34"/>
      <c r="F89" s="23" t="str">
        <f>E13</f>
        <v>Mesto Stará Ľubovňa</v>
      </c>
      <c r="G89" s="34"/>
      <c r="H89" s="34"/>
      <c r="I89" s="115" t="s">
        <v>29</v>
      </c>
      <c r="J89" s="32" t="str">
        <f>E19</f>
        <v>Ing.arch. Patrik Kasperkevič</v>
      </c>
      <c r="K89" s="34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15.15" customHeight="1">
      <c r="A90" s="34"/>
      <c r="B90" s="35"/>
      <c r="C90" s="28" t="s">
        <v>27</v>
      </c>
      <c r="D90" s="34"/>
      <c r="E90" s="34"/>
      <c r="F90" s="23" t="str">
        <f>IF(E16="","",E16)</f>
        <v>Vyplň údaj</v>
      </c>
      <c r="G90" s="34"/>
      <c r="H90" s="34"/>
      <c r="I90" s="115" t="s">
        <v>32</v>
      </c>
      <c r="J90" s="32" t="str">
        <f>E22</f>
        <v xml:space="preserve"> </v>
      </c>
      <c r="K90" s="34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10.32" customHeight="1">
      <c r="A91" s="34"/>
      <c r="B91" s="35"/>
      <c r="C91" s="34"/>
      <c r="D91" s="34"/>
      <c r="E91" s="34"/>
      <c r="F91" s="34"/>
      <c r="G91" s="34"/>
      <c r="H91" s="34"/>
      <c r="I91" s="114"/>
      <c r="J91" s="34"/>
      <c r="K91" s="34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29.28" customHeight="1">
      <c r="A92" s="34"/>
      <c r="B92" s="35"/>
      <c r="C92" s="140" t="s">
        <v>84</v>
      </c>
      <c r="D92" s="126"/>
      <c r="E92" s="126"/>
      <c r="F92" s="126"/>
      <c r="G92" s="126"/>
      <c r="H92" s="126"/>
      <c r="I92" s="141"/>
      <c r="J92" s="142" t="s">
        <v>85</v>
      </c>
      <c r="K92" s="12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114"/>
      <c r="J93" s="34"/>
      <c r="K93" s="34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2.8" customHeight="1">
      <c r="A94" s="34"/>
      <c r="B94" s="35"/>
      <c r="C94" s="143" t="s">
        <v>86</v>
      </c>
      <c r="D94" s="34"/>
      <c r="E94" s="34"/>
      <c r="F94" s="34"/>
      <c r="G94" s="34"/>
      <c r="H94" s="34"/>
      <c r="I94" s="114"/>
      <c r="J94" s="92">
        <f>J117</f>
        <v>0</v>
      </c>
      <c r="K94" s="3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5" t="s">
        <v>87</v>
      </c>
    </row>
    <row r="95" hidden="1" s="9" customFormat="1" ht="24.96" customHeight="1">
      <c r="A95" s="9"/>
      <c r="B95" s="144"/>
      <c r="C95" s="9"/>
      <c r="D95" s="145" t="s">
        <v>88</v>
      </c>
      <c r="E95" s="146"/>
      <c r="F95" s="146"/>
      <c r="G95" s="146"/>
      <c r="H95" s="146"/>
      <c r="I95" s="147"/>
      <c r="J95" s="148">
        <f>J118</f>
        <v>0</v>
      </c>
      <c r="K95" s="9"/>
      <c r="L95" s="14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49"/>
      <c r="C96" s="10"/>
      <c r="D96" s="150" t="s">
        <v>89</v>
      </c>
      <c r="E96" s="151"/>
      <c r="F96" s="151"/>
      <c r="G96" s="151"/>
      <c r="H96" s="151"/>
      <c r="I96" s="152"/>
      <c r="J96" s="153">
        <f>J119</f>
        <v>0</v>
      </c>
      <c r="K96" s="10"/>
      <c r="L96" s="149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10" customFormat="1" ht="19.92" customHeight="1">
      <c r="A97" s="10"/>
      <c r="B97" s="149"/>
      <c r="C97" s="10"/>
      <c r="D97" s="150" t="s">
        <v>90</v>
      </c>
      <c r="E97" s="151"/>
      <c r="F97" s="151"/>
      <c r="G97" s="151"/>
      <c r="H97" s="151"/>
      <c r="I97" s="152"/>
      <c r="J97" s="153">
        <f>J125</f>
        <v>0</v>
      </c>
      <c r="K97" s="10"/>
      <c r="L97" s="149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0" customFormat="1" ht="19.92" customHeight="1">
      <c r="A98" s="10"/>
      <c r="B98" s="149"/>
      <c r="C98" s="10"/>
      <c r="D98" s="150" t="s">
        <v>91</v>
      </c>
      <c r="E98" s="151"/>
      <c r="F98" s="151"/>
      <c r="G98" s="151"/>
      <c r="H98" s="151"/>
      <c r="I98" s="152"/>
      <c r="J98" s="153">
        <f>J132</f>
        <v>0</v>
      </c>
      <c r="K98" s="10"/>
      <c r="L98" s="14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9" customFormat="1" ht="24.96" customHeight="1">
      <c r="A99" s="9"/>
      <c r="B99" s="144"/>
      <c r="C99" s="9"/>
      <c r="D99" s="145" t="s">
        <v>92</v>
      </c>
      <c r="E99" s="146"/>
      <c r="F99" s="146"/>
      <c r="G99" s="146"/>
      <c r="H99" s="146"/>
      <c r="I99" s="147"/>
      <c r="J99" s="148">
        <f>J135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2" customFormat="1" ht="21.84" customHeight="1">
      <c r="A100" s="34"/>
      <c r="B100" s="35"/>
      <c r="C100" s="34"/>
      <c r="D100" s="34"/>
      <c r="E100" s="34"/>
      <c r="F100" s="34"/>
      <c r="G100" s="34"/>
      <c r="H100" s="34"/>
      <c r="I100" s="114"/>
      <c r="J100" s="34"/>
      <c r="K100" s="34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hidden="1" s="2" customFormat="1" ht="6.96" customHeight="1">
      <c r="A101" s="34"/>
      <c r="B101" s="56"/>
      <c r="C101" s="57"/>
      <c r="D101" s="57"/>
      <c r="E101" s="57"/>
      <c r="F101" s="57"/>
      <c r="G101" s="57"/>
      <c r="H101" s="57"/>
      <c r="I101" s="138"/>
      <c r="J101" s="57"/>
      <c r="K101" s="57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hidden="1"/>
    <row r="103" hidden="1"/>
    <row r="104" hidden="1"/>
    <row r="105" s="2" customFormat="1" ht="6.96" customHeight="1">
      <c r="A105" s="34"/>
      <c r="B105" s="58"/>
      <c r="C105" s="59"/>
      <c r="D105" s="59"/>
      <c r="E105" s="59"/>
      <c r="F105" s="59"/>
      <c r="G105" s="59"/>
      <c r="H105" s="59"/>
      <c r="I105" s="139"/>
      <c r="J105" s="59"/>
      <c r="K105" s="59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="2" customFormat="1" ht="24.96" customHeight="1">
      <c r="A106" s="34"/>
      <c r="B106" s="35"/>
      <c r="C106" s="19" t="s">
        <v>93</v>
      </c>
      <c r="D106" s="34"/>
      <c r="E106" s="34"/>
      <c r="F106" s="34"/>
      <c r="G106" s="34"/>
      <c r="H106" s="34"/>
      <c r="I106" s="114"/>
      <c r="J106" s="34"/>
      <c r="K106" s="34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6.96" customHeight="1">
      <c r="A107" s="34"/>
      <c r="B107" s="35"/>
      <c r="C107" s="34"/>
      <c r="D107" s="34"/>
      <c r="E107" s="34"/>
      <c r="F107" s="34"/>
      <c r="G107" s="34"/>
      <c r="H107" s="34"/>
      <c r="I107" s="114"/>
      <c r="J107" s="34"/>
      <c r="K107" s="34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12" customHeight="1">
      <c r="A108" s="34"/>
      <c r="B108" s="35"/>
      <c r="C108" s="28" t="s">
        <v>15</v>
      </c>
      <c r="D108" s="34"/>
      <c r="E108" s="34"/>
      <c r="F108" s="34"/>
      <c r="G108" s="34"/>
      <c r="H108" s="34"/>
      <c r="I108" s="114"/>
      <c r="J108" s="34"/>
      <c r="K108" s="34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16.5" customHeight="1">
      <c r="A109" s="34"/>
      <c r="B109" s="35"/>
      <c r="C109" s="34"/>
      <c r="D109" s="34"/>
      <c r="E109" s="63" t="str">
        <f>E7</f>
        <v xml:space="preserve">Kontajnerové stojiská (5ks)  pre MOK nádoby</v>
      </c>
      <c r="F109" s="34"/>
      <c r="G109" s="34"/>
      <c r="H109" s="34"/>
      <c r="I109" s="114"/>
      <c r="J109" s="34"/>
      <c r="K109" s="34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35"/>
      <c r="C110" s="34"/>
      <c r="D110" s="34"/>
      <c r="E110" s="34"/>
      <c r="F110" s="34"/>
      <c r="G110" s="34"/>
      <c r="H110" s="34"/>
      <c r="I110" s="114"/>
      <c r="J110" s="34"/>
      <c r="K110" s="34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2" customHeight="1">
      <c r="A111" s="34"/>
      <c r="B111" s="35"/>
      <c r="C111" s="28" t="s">
        <v>19</v>
      </c>
      <c r="D111" s="34"/>
      <c r="E111" s="34"/>
      <c r="F111" s="23" t="str">
        <f>F10</f>
        <v>Stará Ľubovňa</v>
      </c>
      <c r="G111" s="34"/>
      <c r="H111" s="34"/>
      <c r="I111" s="115" t="s">
        <v>21</v>
      </c>
      <c r="J111" s="65" t="str">
        <f>IF(J10="","",J10)</f>
        <v>7. 4. 2021</v>
      </c>
      <c r="K111" s="34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4"/>
      <c r="D112" s="34"/>
      <c r="E112" s="34"/>
      <c r="F112" s="34"/>
      <c r="G112" s="34"/>
      <c r="H112" s="34"/>
      <c r="I112" s="114"/>
      <c r="J112" s="34"/>
      <c r="K112" s="34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27.9" customHeight="1">
      <c r="A113" s="34"/>
      <c r="B113" s="35"/>
      <c r="C113" s="28" t="s">
        <v>23</v>
      </c>
      <c r="D113" s="34"/>
      <c r="E113" s="34"/>
      <c r="F113" s="23" t="str">
        <f>E13</f>
        <v>Mesto Stará Ľubovňa</v>
      </c>
      <c r="G113" s="34"/>
      <c r="H113" s="34"/>
      <c r="I113" s="115" t="s">
        <v>29</v>
      </c>
      <c r="J113" s="32" t="str">
        <f>E19</f>
        <v>Ing.arch. Patrik Kasperkevič</v>
      </c>
      <c r="K113" s="34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5.15" customHeight="1">
      <c r="A114" s="34"/>
      <c r="B114" s="35"/>
      <c r="C114" s="28" t="s">
        <v>27</v>
      </c>
      <c r="D114" s="34"/>
      <c r="E114" s="34"/>
      <c r="F114" s="23" t="str">
        <f>IF(E16="","",E16)</f>
        <v>Vyplň údaj</v>
      </c>
      <c r="G114" s="34"/>
      <c r="H114" s="34"/>
      <c r="I114" s="115" t="s">
        <v>32</v>
      </c>
      <c r="J114" s="32" t="str">
        <f>E22</f>
        <v xml:space="preserve"> </v>
      </c>
      <c r="K114" s="34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0.32" customHeight="1">
      <c r="A115" s="34"/>
      <c r="B115" s="35"/>
      <c r="C115" s="34"/>
      <c r="D115" s="34"/>
      <c r="E115" s="34"/>
      <c r="F115" s="34"/>
      <c r="G115" s="34"/>
      <c r="H115" s="34"/>
      <c r="I115" s="114"/>
      <c r="J115" s="34"/>
      <c r="K115" s="34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11" customFormat="1" ht="29.28" customHeight="1">
      <c r="A116" s="154"/>
      <c r="B116" s="155"/>
      <c r="C116" s="156" t="s">
        <v>94</v>
      </c>
      <c r="D116" s="157" t="s">
        <v>60</v>
      </c>
      <c r="E116" s="157" t="s">
        <v>56</v>
      </c>
      <c r="F116" s="157" t="s">
        <v>57</v>
      </c>
      <c r="G116" s="157" t="s">
        <v>95</v>
      </c>
      <c r="H116" s="157" t="s">
        <v>96</v>
      </c>
      <c r="I116" s="158" t="s">
        <v>97</v>
      </c>
      <c r="J116" s="159" t="s">
        <v>85</v>
      </c>
      <c r="K116" s="160" t="s">
        <v>98</v>
      </c>
      <c r="L116" s="161"/>
      <c r="M116" s="82" t="s">
        <v>1</v>
      </c>
      <c r="N116" s="83" t="s">
        <v>39</v>
      </c>
      <c r="O116" s="83" t="s">
        <v>99</v>
      </c>
      <c r="P116" s="83" t="s">
        <v>100</v>
      </c>
      <c r="Q116" s="83" t="s">
        <v>101</v>
      </c>
      <c r="R116" s="83" t="s">
        <v>102</v>
      </c>
      <c r="S116" s="83" t="s">
        <v>103</v>
      </c>
      <c r="T116" s="84" t="s">
        <v>104</v>
      </c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</row>
    <row r="117" s="2" customFormat="1" ht="22.8" customHeight="1">
      <c r="A117" s="34"/>
      <c r="B117" s="35"/>
      <c r="C117" s="89" t="s">
        <v>86</v>
      </c>
      <c r="D117" s="34"/>
      <c r="E117" s="34"/>
      <c r="F117" s="34"/>
      <c r="G117" s="34"/>
      <c r="H117" s="34"/>
      <c r="I117" s="114"/>
      <c r="J117" s="162">
        <f>BK117</f>
        <v>0</v>
      </c>
      <c r="K117" s="34"/>
      <c r="L117" s="35"/>
      <c r="M117" s="85"/>
      <c r="N117" s="69"/>
      <c r="O117" s="86"/>
      <c r="P117" s="163">
        <f>P118+P135</f>
        <v>0</v>
      </c>
      <c r="Q117" s="86"/>
      <c r="R117" s="163">
        <f>R118+R135</f>
        <v>8.7791300000000003</v>
      </c>
      <c r="S117" s="86"/>
      <c r="T117" s="164">
        <f>T118+T135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5" t="s">
        <v>74</v>
      </c>
      <c r="AU117" s="15" t="s">
        <v>87</v>
      </c>
      <c r="BK117" s="165">
        <f>BK118+BK135</f>
        <v>0</v>
      </c>
    </row>
    <row r="118" s="12" customFormat="1" ht="25.92" customHeight="1">
      <c r="A118" s="12"/>
      <c r="B118" s="166"/>
      <c r="C118" s="12"/>
      <c r="D118" s="167" t="s">
        <v>74</v>
      </c>
      <c r="E118" s="168" t="s">
        <v>105</v>
      </c>
      <c r="F118" s="168" t="s">
        <v>106</v>
      </c>
      <c r="G118" s="12"/>
      <c r="H118" s="12"/>
      <c r="I118" s="169"/>
      <c r="J118" s="170">
        <f>BK118</f>
        <v>0</v>
      </c>
      <c r="K118" s="12"/>
      <c r="L118" s="166"/>
      <c r="M118" s="171"/>
      <c r="N118" s="172"/>
      <c r="O118" s="172"/>
      <c r="P118" s="173">
        <f>P119+P125+P132</f>
        <v>0</v>
      </c>
      <c r="Q118" s="172"/>
      <c r="R118" s="173">
        <f>R119+R125+R132</f>
        <v>6.9731300000000003</v>
      </c>
      <c r="S118" s="172"/>
      <c r="T118" s="174">
        <f>T119+T125+T132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67" t="s">
        <v>107</v>
      </c>
      <c r="AT118" s="175" t="s">
        <v>74</v>
      </c>
      <c r="AU118" s="175" t="s">
        <v>75</v>
      </c>
      <c r="AY118" s="167" t="s">
        <v>108</v>
      </c>
      <c r="BK118" s="176">
        <f>BK119+BK125+BK132</f>
        <v>0</v>
      </c>
    </row>
    <row r="119" s="12" customFormat="1" ht="22.8" customHeight="1">
      <c r="A119" s="12"/>
      <c r="B119" s="166"/>
      <c r="C119" s="12"/>
      <c r="D119" s="167" t="s">
        <v>74</v>
      </c>
      <c r="E119" s="177" t="s">
        <v>109</v>
      </c>
      <c r="F119" s="177" t="s">
        <v>110</v>
      </c>
      <c r="G119" s="12"/>
      <c r="H119" s="12"/>
      <c r="I119" s="169"/>
      <c r="J119" s="178">
        <f>BK119</f>
        <v>0</v>
      </c>
      <c r="K119" s="12"/>
      <c r="L119" s="166"/>
      <c r="M119" s="171"/>
      <c r="N119" s="172"/>
      <c r="O119" s="172"/>
      <c r="P119" s="173">
        <f>SUM(P120:P124)</f>
        <v>0</v>
      </c>
      <c r="Q119" s="172"/>
      <c r="R119" s="173">
        <f>SUM(R120:R124)</f>
        <v>0.52783999999999998</v>
      </c>
      <c r="S119" s="172"/>
      <c r="T119" s="174">
        <f>SUM(T120:T124)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67" t="s">
        <v>107</v>
      </c>
      <c r="AT119" s="175" t="s">
        <v>74</v>
      </c>
      <c r="AU119" s="175" t="s">
        <v>80</v>
      </c>
      <c r="AY119" s="167" t="s">
        <v>108</v>
      </c>
      <c r="BK119" s="176">
        <f>SUM(BK120:BK124)</f>
        <v>0</v>
      </c>
    </row>
    <row r="120" s="2" customFormat="1" ht="24" customHeight="1">
      <c r="A120" s="34"/>
      <c r="B120" s="179"/>
      <c r="C120" s="180" t="s">
        <v>80</v>
      </c>
      <c r="D120" s="180" t="s">
        <v>111</v>
      </c>
      <c r="E120" s="181" t="s">
        <v>112</v>
      </c>
      <c r="F120" s="182" t="s">
        <v>113</v>
      </c>
      <c r="G120" s="183" t="s">
        <v>114</v>
      </c>
      <c r="H120" s="184">
        <v>86</v>
      </c>
      <c r="I120" s="185"/>
      <c r="J120" s="186">
        <f>ROUND(I120*H120,2)</f>
        <v>0</v>
      </c>
      <c r="K120" s="187"/>
      <c r="L120" s="35"/>
      <c r="M120" s="188" t="s">
        <v>1</v>
      </c>
      <c r="N120" s="189" t="s">
        <v>41</v>
      </c>
      <c r="O120" s="73"/>
      <c r="P120" s="190">
        <f>O120*H120</f>
        <v>0</v>
      </c>
      <c r="Q120" s="190">
        <v>0.0050400000000000002</v>
      </c>
      <c r="R120" s="190">
        <f>Q120*H120</f>
        <v>0.43343999999999999</v>
      </c>
      <c r="S120" s="190">
        <v>0</v>
      </c>
      <c r="T120" s="191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92" t="s">
        <v>115</v>
      </c>
      <c r="AT120" s="192" t="s">
        <v>111</v>
      </c>
      <c r="AU120" s="192" t="s">
        <v>107</v>
      </c>
      <c r="AY120" s="15" t="s">
        <v>108</v>
      </c>
      <c r="BE120" s="193">
        <f>IF(N120="základná",J120,0)</f>
        <v>0</v>
      </c>
      <c r="BF120" s="193">
        <f>IF(N120="znížená",J120,0)</f>
        <v>0</v>
      </c>
      <c r="BG120" s="193">
        <f>IF(N120="zákl. prenesená",J120,0)</f>
        <v>0</v>
      </c>
      <c r="BH120" s="193">
        <f>IF(N120="zníž. prenesená",J120,0)</f>
        <v>0</v>
      </c>
      <c r="BI120" s="193">
        <f>IF(N120="nulová",J120,0)</f>
        <v>0</v>
      </c>
      <c r="BJ120" s="15" t="s">
        <v>107</v>
      </c>
      <c r="BK120" s="193">
        <f>ROUND(I120*H120,2)</f>
        <v>0</v>
      </c>
      <c r="BL120" s="15" t="s">
        <v>115</v>
      </c>
      <c r="BM120" s="192" t="s">
        <v>116</v>
      </c>
    </row>
    <row r="121" s="2" customFormat="1" ht="36" customHeight="1">
      <c r="A121" s="34"/>
      <c r="B121" s="179"/>
      <c r="C121" s="180" t="s">
        <v>107</v>
      </c>
      <c r="D121" s="180" t="s">
        <v>111</v>
      </c>
      <c r="E121" s="181" t="s">
        <v>117</v>
      </c>
      <c r="F121" s="182" t="s">
        <v>118</v>
      </c>
      <c r="G121" s="183" t="s">
        <v>119</v>
      </c>
      <c r="H121" s="184">
        <v>25</v>
      </c>
      <c r="I121" s="185"/>
      <c r="J121" s="186">
        <f>ROUND(I121*H121,2)</f>
        <v>0</v>
      </c>
      <c r="K121" s="187"/>
      <c r="L121" s="35"/>
      <c r="M121" s="188" t="s">
        <v>1</v>
      </c>
      <c r="N121" s="189" t="s">
        <v>41</v>
      </c>
      <c r="O121" s="73"/>
      <c r="P121" s="190">
        <f>O121*H121</f>
        <v>0</v>
      </c>
      <c r="Q121" s="190">
        <v>0.0024499999999999999</v>
      </c>
      <c r="R121" s="190">
        <f>Q121*H121</f>
        <v>0.061249999999999999</v>
      </c>
      <c r="S121" s="190">
        <v>0</v>
      </c>
      <c r="T121" s="191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2" t="s">
        <v>115</v>
      </c>
      <c r="AT121" s="192" t="s">
        <v>111</v>
      </c>
      <c r="AU121" s="192" t="s">
        <v>107</v>
      </c>
      <c r="AY121" s="15" t="s">
        <v>108</v>
      </c>
      <c r="BE121" s="193">
        <f>IF(N121="základná",J121,0)</f>
        <v>0</v>
      </c>
      <c r="BF121" s="193">
        <f>IF(N121="znížená",J121,0)</f>
        <v>0</v>
      </c>
      <c r="BG121" s="193">
        <f>IF(N121="zákl. prenesená",J121,0)</f>
        <v>0</v>
      </c>
      <c r="BH121" s="193">
        <f>IF(N121="zníž. prenesená",J121,0)</f>
        <v>0</v>
      </c>
      <c r="BI121" s="193">
        <f>IF(N121="nulová",J121,0)</f>
        <v>0</v>
      </c>
      <c r="BJ121" s="15" t="s">
        <v>107</v>
      </c>
      <c r="BK121" s="193">
        <f>ROUND(I121*H121,2)</f>
        <v>0</v>
      </c>
      <c r="BL121" s="15" t="s">
        <v>115</v>
      </c>
      <c r="BM121" s="192" t="s">
        <v>120</v>
      </c>
    </row>
    <row r="122" s="2" customFormat="1" ht="24" customHeight="1">
      <c r="A122" s="34"/>
      <c r="B122" s="179"/>
      <c r="C122" s="180" t="s">
        <v>121</v>
      </c>
      <c r="D122" s="180" t="s">
        <v>111</v>
      </c>
      <c r="E122" s="181" t="s">
        <v>122</v>
      </c>
      <c r="F122" s="182" t="s">
        <v>123</v>
      </c>
      <c r="G122" s="183" t="s">
        <v>124</v>
      </c>
      <c r="H122" s="184">
        <v>5</v>
      </c>
      <c r="I122" s="185"/>
      <c r="J122" s="186">
        <f>ROUND(I122*H122,2)</f>
        <v>0</v>
      </c>
      <c r="K122" s="187"/>
      <c r="L122" s="35"/>
      <c r="M122" s="188" t="s">
        <v>1</v>
      </c>
      <c r="N122" s="189" t="s">
        <v>41</v>
      </c>
      <c r="O122" s="73"/>
      <c r="P122" s="190">
        <f>O122*H122</f>
        <v>0</v>
      </c>
      <c r="Q122" s="190">
        <v>0.00158</v>
      </c>
      <c r="R122" s="190">
        <f>Q122*H122</f>
        <v>0.0079000000000000008</v>
      </c>
      <c r="S122" s="190">
        <v>0</v>
      </c>
      <c r="T122" s="191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92" t="s">
        <v>115</v>
      </c>
      <c r="AT122" s="192" t="s">
        <v>111</v>
      </c>
      <c r="AU122" s="192" t="s">
        <v>107</v>
      </c>
      <c r="AY122" s="15" t="s">
        <v>108</v>
      </c>
      <c r="BE122" s="193">
        <f>IF(N122="základná",J122,0)</f>
        <v>0</v>
      </c>
      <c r="BF122" s="193">
        <f>IF(N122="znížená",J122,0)</f>
        <v>0</v>
      </c>
      <c r="BG122" s="193">
        <f>IF(N122="zákl. prenesená",J122,0)</f>
        <v>0</v>
      </c>
      <c r="BH122" s="193">
        <f>IF(N122="zníž. prenesená",J122,0)</f>
        <v>0</v>
      </c>
      <c r="BI122" s="193">
        <f>IF(N122="nulová",J122,0)</f>
        <v>0</v>
      </c>
      <c r="BJ122" s="15" t="s">
        <v>107</v>
      </c>
      <c r="BK122" s="193">
        <f>ROUND(I122*H122,2)</f>
        <v>0</v>
      </c>
      <c r="BL122" s="15" t="s">
        <v>115</v>
      </c>
      <c r="BM122" s="192" t="s">
        <v>125</v>
      </c>
    </row>
    <row r="123" s="2" customFormat="1" ht="24" customHeight="1">
      <c r="A123" s="34"/>
      <c r="B123" s="179"/>
      <c r="C123" s="180" t="s">
        <v>126</v>
      </c>
      <c r="D123" s="180" t="s">
        <v>111</v>
      </c>
      <c r="E123" s="181" t="s">
        <v>127</v>
      </c>
      <c r="F123" s="182" t="s">
        <v>128</v>
      </c>
      <c r="G123" s="183" t="s">
        <v>119</v>
      </c>
      <c r="H123" s="184">
        <v>12.5</v>
      </c>
      <c r="I123" s="185"/>
      <c r="J123" s="186">
        <f>ROUND(I123*H123,2)</f>
        <v>0</v>
      </c>
      <c r="K123" s="187"/>
      <c r="L123" s="35"/>
      <c r="M123" s="188" t="s">
        <v>1</v>
      </c>
      <c r="N123" s="189" t="s">
        <v>41</v>
      </c>
      <c r="O123" s="73"/>
      <c r="P123" s="190">
        <f>O123*H123</f>
        <v>0</v>
      </c>
      <c r="Q123" s="190">
        <v>0.0020200000000000001</v>
      </c>
      <c r="R123" s="190">
        <f>Q123*H123</f>
        <v>0.025250000000000002</v>
      </c>
      <c r="S123" s="190">
        <v>0</v>
      </c>
      <c r="T123" s="191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2" t="s">
        <v>115</v>
      </c>
      <c r="AT123" s="192" t="s">
        <v>111</v>
      </c>
      <c r="AU123" s="192" t="s">
        <v>107</v>
      </c>
      <c r="AY123" s="15" t="s">
        <v>108</v>
      </c>
      <c r="BE123" s="193">
        <f>IF(N123="základná",J123,0)</f>
        <v>0</v>
      </c>
      <c r="BF123" s="193">
        <f>IF(N123="znížená",J123,0)</f>
        <v>0</v>
      </c>
      <c r="BG123" s="193">
        <f>IF(N123="zákl. prenesená",J123,0)</f>
        <v>0</v>
      </c>
      <c r="BH123" s="193">
        <f>IF(N123="zníž. prenesená",J123,0)</f>
        <v>0</v>
      </c>
      <c r="BI123" s="193">
        <f>IF(N123="nulová",J123,0)</f>
        <v>0</v>
      </c>
      <c r="BJ123" s="15" t="s">
        <v>107</v>
      </c>
      <c r="BK123" s="193">
        <f>ROUND(I123*H123,2)</f>
        <v>0</v>
      </c>
      <c r="BL123" s="15" t="s">
        <v>115</v>
      </c>
      <c r="BM123" s="192" t="s">
        <v>129</v>
      </c>
    </row>
    <row r="124" s="2" customFormat="1" ht="24" customHeight="1">
      <c r="A124" s="34"/>
      <c r="B124" s="179"/>
      <c r="C124" s="180" t="s">
        <v>130</v>
      </c>
      <c r="D124" s="180" t="s">
        <v>111</v>
      </c>
      <c r="E124" s="181" t="s">
        <v>131</v>
      </c>
      <c r="F124" s="182" t="s">
        <v>132</v>
      </c>
      <c r="G124" s="183" t="s">
        <v>133</v>
      </c>
      <c r="H124" s="184">
        <v>0.52800000000000002</v>
      </c>
      <c r="I124" s="185"/>
      <c r="J124" s="186">
        <f>ROUND(I124*H124,2)</f>
        <v>0</v>
      </c>
      <c r="K124" s="187"/>
      <c r="L124" s="35"/>
      <c r="M124" s="188" t="s">
        <v>1</v>
      </c>
      <c r="N124" s="189" t="s">
        <v>41</v>
      </c>
      <c r="O124" s="73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2" t="s">
        <v>115</v>
      </c>
      <c r="AT124" s="192" t="s">
        <v>111</v>
      </c>
      <c r="AU124" s="192" t="s">
        <v>107</v>
      </c>
      <c r="AY124" s="15" t="s">
        <v>108</v>
      </c>
      <c r="BE124" s="193">
        <f>IF(N124="základná",J124,0)</f>
        <v>0</v>
      </c>
      <c r="BF124" s="193">
        <f>IF(N124="znížená",J124,0)</f>
        <v>0</v>
      </c>
      <c r="BG124" s="193">
        <f>IF(N124="zákl. prenesená",J124,0)</f>
        <v>0</v>
      </c>
      <c r="BH124" s="193">
        <f>IF(N124="zníž. prenesená",J124,0)</f>
        <v>0</v>
      </c>
      <c r="BI124" s="193">
        <f>IF(N124="nulová",J124,0)</f>
        <v>0</v>
      </c>
      <c r="BJ124" s="15" t="s">
        <v>107</v>
      </c>
      <c r="BK124" s="193">
        <f>ROUND(I124*H124,2)</f>
        <v>0</v>
      </c>
      <c r="BL124" s="15" t="s">
        <v>115</v>
      </c>
      <c r="BM124" s="192" t="s">
        <v>134</v>
      </c>
    </row>
    <row r="125" s="12" customFormat="1" ht="22.8" customHeight="1">
      <c r="A125" s="12"/>
      <c r="B125" s="166"/>
      <c r="C125" s="12"/>
      <c r="D125" s="167" t="s">
        <v>74</v>
      </c>
      <c r="E125" s="177" t="s">
        <v>135</v>
      </c>
      <c r="F125" s="177" t="s">
        <v>136</v>
      </c>
      <c r="G125" s="12"/>
      <c r="H125" s="12"/>
      <c r="I125" s="169"/>
      <c r="J125" s="178">
        <f>BK125</f>
        <v>0</v>
      </c>
      <c r="K125" s="12"/>
      <c r="L125" s="166"/>
      <c r="M125" s="171"/>
      <c r="N125" s="172"/>
      <c r="O125" s="172"/>
      <c r="P125" s="173">
        <f>SUM(P126:P131)</f>
        <v>0</v>
      </c>
      <c r="Q125" s="172"/>
      <c r="R125" s="173">
        <f>SUM(R126:R131)</f>
        <v>6.3402899999999995</v>
      </c>
      <c r="S125" s="172"/>
      <c r="T125" s="174">
        <f>SUM(T126:T131)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7" t="s">
        <v>107</v>
      </c>
      <c r="AT125" s="175" t="s">
        <v>74</v>
      </c>
      <c r="AU125" s="175" t="s">
        <v>80</v>
      </c>
      <c r="AY125" s="167" t="s">
        <v>108</v>
      </c>
      <c r="BK125" s="176">
        <f>SUM(BK126:BK131)</f>
        <v>0</v>
      </c>
    </row>
    <row r="126" s="2" customFormat="1" ht="16.5" customHeight="1">
      <c r="A126" s="34"/>
      <c r="B126" s="179"/>
      <c r="C126" s="180" t="s">
        <v>137</v>
      </c>
      <c r="D126" s="180" t="s">
        <v>111</v>
      </c>
      <c r="E126" s="181" t="s">
        <v>138</v>
      </c>
      <c r="F126" s="182" t="s">
        <v>139</v>
      </c>
      <c r="G126" s="183" t="s">
        <v>114</v>
      </c>
      <c r="H126" s="184">
        <v>218.75</v>
      </c>
      <c r="I126" s="185"/>
      <c r="J126" s="186">
        <f>ROUND(I126*H126,2)</f>
        <v>0</v>
      </c>
      <c r="K126" s="187"/>
      <c r="L126" s="35"/>
      <c r="M126" s="188" t="s">
        <v>1</v>
      </c>
      <c r="N126" s="189" t="s">
        <v>41</v>
      </c>
      <c r="O126" s="73"/>
      <c r="P126" s="190">
        <f>O126*H126</f>
        <v>0</v>
      </c>
      <c r="Q126" s="190">
        <v>0.00084999999999999995</v>
      </c>
      <c r="R126" s="190">
        <f>Q126*H126</f>
        <v>0.18593749999999998</v>
      </c>
      <c r="S126" s="190">
        <v>0</v>
      </c>
      <c r="T126" s="19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2" t="s">
        <v>115</v>
      </c>
      <c r="AT126" s="192" t="s">
        <v>111</v>
      </c>
      <c r="AU126" s="192" t="s">
        <v>107</v>
      </c>
      <c r="AY126" s="15" t="s">
        <v>108</v>
      </c>
      <c r="BE126" s="193">
        <f>IF(N126="základná",J126,0)</f>
        <v>0</v>
      </c>
      <c r="BF126" s="193">
        <f>IF(N126="znížená",J126,0)</f>
        <v>0</v>
      </c>
      <c r="BG126" s="193">
        <f>IF(N126="zákl. prenesená",J126,0)</f>
        <v>0</v>
      </c>
      <c r="BH126" s="193">
        <f>IF(N126="zníž. prenesená",J126,0)</f>
        <v>0</v>
      </c>
      <c r="BI126" s="193">
        <f>IF(N126="nulová",J126,0)</f>
        <v>0</v>
      </c>
      <c r="BJ126" s="15" t="s">
        <v>107</v>
      </c>
      <c r="BK126" s="193">
        <f>ROUND(I126*H126,2)</f>
        <v>0</v>
      </c>
      <c r="BL126" s="15" t="s">
        <v>115</v>
      </c>
      <c r="BM126" s="192" t="s">
        <v>140</v>
      </c>
    </row>
    <row r="127" s="2" customFormat="1" ht="24" customHeight="1">
      <c r="A127" s="34"/>
      <c r="B127" s="179"/>
      <c r="C127" s="194" t="s">
        <v>141</v>
      </c>
      <c r="D127" s="194" t="s">
        <v>142</v>
      </c>
      <c r="E127" s="195" t="s">
        <v>143</v>
      </c>
      <c r="F127" s="196" t="s">
        <v>144</v>
      </c>
      <c r="G127" s="197" t="s">
        <v>114</v>
      </c>
      <c r="H127" s="198">
        <v>218.75</v>
      </c>
      <c r="I127" s="199"/>
      <c r="J127" s="200">
        <f>ROUND(I127*H127,2)</f>
        <v>0</v>
      </c>
      <c r="K127" s="201"/>
      <c r="L127" s="202"/>
      <c r="M127" s="203" t="s">
        <v>1</v>
      </c>
      <c r="N127" s="204" t="s">
        <v>41</v>
      </c>
      <c r="O127" s="73"/>
      <c r="P127" s="190">
        <f>O127*H127</f>
        <v>0</v>
      </c>
      <c r="Q127" s="190">
        <v>0.0048700000000000002</v>
      </c>
      <c r="R127" s="190">
        <f>Q127*H127</f>
        <v>1.0653125000000001</v>
      </c>
      <c r="S127" s="190">
        <v>0</v>
      </c>
      <c r="T127" s="19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2" t="s">
        <v>145</v>
      </c>
      <c r="AT127" s="192" t="s">
        <v>142</v>
      </c>
      <c r="AU127" s="192" t="s">
        <v>107</v>
      </c>
      <c r="AY127" s="15" t="s">
        <v>108</v>
      </c>
      <c r="BE127" s="193">
        <f>IF(N127="základná",J127,0)</f>
        <v>0</v>
      </c>
      <c r="BF127" s="193">
        <f>IF(N127="znížená",J127,0)</f>
        <v>0</v>
      </c>
      <c r="BG127" s="193">
        <f>IF(N127="zákl. prenesená",J127,0)</f>
        <v>0</v>
      </c>
      <c r="BH127" s="193">
        <f>IF(N127="zníž. prenesená",J127,0)</f>
        <v>0</v>
      </c>
      <c r="BI127" s="193">
        <f>IF(N127="nulová",J127,0)</f>
        <v>0</v>
      </c>
      <c r="BJ127" s="15" t="s">
        <v>107</v>
      </c>
      <c r="BK127" s="193">
        <f>ROUND(I127*H127,2)</f>
        <v>0</v>
      </c>
      <c r="BL127" s="15" t="s">
        <v>115</v>
      </c>
      <c r="BM127" s="192" t="s">
        <v>146</v>
      </c>
    </row>
    <row r="128" s="2" customFormat="1" ht="24" customHeight="1">
      <c r="A128" s="34"/>
      <c r="B128" s="179"/>
      <c r="C128" s="180" t="s">
        <v>147</v>
      </c>
      <c r="D128" s="180" t="s">
        <v>111</v>
      </c>
      <c r="E128" s="181" t="s">
        <v>148</v>
      </c>
      <c r="F128" s="182" t="s">
        <v>149</v>
      </c>
      <c r="G128" s="183" t="s">
        <v>119</v>
      </c>
      <c r="H128" s="184">
        <v>84</v>
      </c>
      <c r="I128" s="185"/>
      <c r="J128" s="186">
        <f>ROUND(I128*H128,2)</f>
        <v>0</v>
      </c>
      <c r="K128" s="187"/>
      <c r="L128" s="35"/>
      <c r="M128" s="188" t="s">
        <v>1</v>
      </c>
      <c r="N128" s="189" t="s">
        <v>41</v>
      </c>
      <c r="O128" s="73"/>
      <c r="P128" s="190">
        <f>O128*H128</f>
        <v>0</v>
      </c>
      <c r="Q128" s="190">
        <v>1.0000000000000001E-05</v>
      </c>
      <c r="R128" s="190">
        <f>Q128*H128</f>
        <v>0.00084000000000000003</v>
      </c>
      <c r="S128" s="190">
        <v>0</v>
      </c>
      <c r="T128" s="19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2" t="s">
        <v>115</v>
      </c>
      <c r="AT128" s="192" t="s">
        <v>111</v>
      </c>
      <c r="AU128" s="192" t="s">
        <v>107</v>
      </c>
      <c r="AY128" s="15" t="s">
        <v>108</v>
      </c>
      <c r="BE128" s="193">
        <f>IF(N128="základná",J128,0)</f>
        <v>0</v>
      </c>
      <c r="BF128" s="193">
        <f>IF(N128="znížená",J128,0)</f>
        <v>0</v>
      </c>
      <c r="BG128" s="193">
        <f>IF(N128="zákl. prenesená",J128,0)</f>
        <v>0</v>
      </c>
      <c r="BH128" s="193">
        <f>IF(N128="zníž. prenesená",J128,0)</f>
        <v>0</v>
      </c>
      <c r="BI128" s="193">
        <f>IF(N128="nulová",J128,0)</f>
        <v>0</v>
      </c>
      <c r="BJ128" s="15" t="s">
        <v>107</v>
      </c>
      <c r="BK128" s="193">
        <f>ROUND(I128*H128,2)</f>
        <v>0</v>
      </c>
      <c r="BL128" s="15" t="s">
        <v>115</v>
      </c>
      <c r="BM128" s="192" t="s">
        <v>150</v>
      </c>
    </row>
    <row r="129" s="2" customFormat="1" ht="24" customHeight="1">
      <c r="A129" s="34"/>
      <c r="B129" s="179"/>
      <c r="C129" s="194" t="s">
        <v>151</v>
      </c>
      <c r="D129" s="194" t="s">
        <v>142</v>
      </c>
      <c r="E129" s="195" t="s">
        <v>152</v>
      </c>
      <c r="F129" s="196" t="s">
        <v>153</v>
      </c>
      <c r="G129" s="197" t="s">
        <v>119</v>
      </c>
      <c r="H129" s="198">
        <v>90</v>
      </c>
      <c r="I129" s="199"/>
      <c r="J129" s="200">
        <f>ROUND(I129*H129,2)</f>
        <v>0</v>
      </c>
      <c r="K129" s="201"/>
      <c r="L129" s="202"/>
      <c r="M129" s="203" t="s">
        <v>1</v>
      </c>
      <c r="N129" s="204" t="s">
        <v>41</v>
      </c>
      <c r="O129" s="73"/>
      <c r="P129" s="190">
        <f>O129*H129</f>
        <v>0</v>
      </c>
      <c r="Q129" s="190">
        <v>0.00042000000000000002</v>
      </c>
      <c r="R129" s="190">
        <f>Q129*H129</f>
        <v>0.0378</v>
      </c>
      <c r="S129" s="190">
        <v>0</v>
      </c>
      <c r="T129" s="19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2" t="s">
        <v>145</v>
      </c>
      <c r="AT129" s="192" t="s">
        <v>142</v>
      </c>
      <c r="AU129" s="192" t="s">
        <v>107</v>
      </c>
      <c r="AY129" s="15" t="s">
        <v>108</v>
      </c>
      <c r="BE129" s="193">
        <f>IF(N129="základná",J129,0)</f>
        <v>0</v>
      </c>
      <c r="BF129" s="193">
        <f>IF(N129="znížená",J129,0)</f>
        <v>0</v>
      </c>
      <c r="BG129" s="193">
        <f>IF(N129="zákl. prenesená",J129,0)</f>
        <v>0</v>
      </c>
      <c r="BH129" s="193">
        <f>IF(N129="zníž. prenesená",J129,0)</f>
        <v>0</v>
      </c>
      <c r="BI129" s="193">
        <f>IF(N129="nulová",J129,0)</f>
        <v>0</v>
      </c>
      <c r="BJ129" s="15" t="s">
        <v>107</v>
      </c>
      <c r="BK129" s="193">
        <f>ROUND(I129*H129,2)</f>
        <v>0</v>
      </c>
      <c r="BL129" s="15" t="s">
        <v>115</v>
      </c>
      <c r="BM129" s="192" t="s">
        <v>154</v>
      </c>
    </row>
    <row r="130" s="2" customFormat="1" ht="48" customHeight="1">
      <c r="A130" s="34"/>
      <c r="B130" s="179"/>
      <c r="C130" s="180" t="s">
        <v>155</v>
      </c>
      <c r="D130" s="180" t="s">
        <v>111</v>
      </c>
      <c r="E130" s="181" t="s">
        <v>156</v>
      </c>
      <c r="F130" s="182" t="s">
        <v>157</v>
      </c>
      <c r="G130" s="183" t="s">
        <v>158</v>
      </c>
      <c r="H130" s="184">
        <v>5050.3999999999996</v>
      </c>
      <c r="I130" s="185"/>
      <c r="J130" s="186">
        <f>ROUND(I130*H130,2)</f>
        <v>0</v>
      </c>
      <c r="K130" s="187"/>
      <c r="L130" s="35"/>
      <c r="M130" s="188" t="s">
        <v>1</v>
      </c>
      <c r="N130" s="189" t="s">
        <v>41</v>
      </c>
      <c r="O130" s="73"/>
      <c r="P130" s="190">
        <f>O130*H130</f>
        <v>0</v>
      </c>
      <c r="Q130" s="190">
        <v>0.001</v>
      </c>
      <c r="R130" s="190">
        <f>Q130*H130</f>
        <v>5.0503999999999998</v>
      </c>
      <c r="S130" s="190">
        <v>0</v>
      </c>
      <c r="T130" s="19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2" t="s">
        <v>115</v>
      </c>
      <c r="AT130" s="192" t="s">
        <v>111</v>
      </c>
      <c r="AU130" s="192" t="s">
        <v>107</v>
      </c>
      <c r="AY130" s="15" t="s">
        <v>108</v>
      </c>
      <c r="BE130" s="193">
        <f>IF(N130="základná",J130,0)</f>
        <v>0</v>
      </c>
      <c r="BF130" s="193">
        <f>IF(N130="znížená",J130,0)</f>
        <v>0</v>
      </c>
      <c r="BG130" s="193">
        <f>IF(N130="zákl. prenesená",J130,0)</f>
        <v>0</v>
      </c>
      <c r="BH130" s="193">
        <f>IF(N130="zníž. prenesená",J130,0)</f>
        <v>0</v>
      </c>
      <c r="BI130" s="193">
        <f>IF(N130="nulová",J130,0)</f>
        <v>0</v>
      </c>
      <c r="BJ130" s="15" t="s">
        <v>107</v>
      </c>
      <c r="BK130" s="193">
        <f>ROUND(I130*H130,2)</f>
        <v>0</v>
      </c>
      <c r="BL130" s="15" t="s">
        <v>115</v>
      </c>
      <c r="BM130" s="192" t="s">
        <v>159</v>
      </c>
    </row>
    <row r="131" s="2" customFormat="1" ht="24" customHeight="1">
      <c r="A131" s="34"/>
      <c r="B131" s="179"/>
      <c r="C131" s="180" t="s">
        <v>160</v>
      </c>
      <c r="D131" s="180" t="s">
        <v>111</v>
      </c>
      <c r="E131" s="181" t="s">
        <v>161</v>
      </c>
      <c r="F131" s="182" t="s">
        <v>162</v>
      </c>
      <c r="G131" s="183" t="s">
        <v>133</v>
      </c>
      <c r="H131" s="184">
        <v>6.3399999999999999</v>
      </c>
      <c r="I131" s="185"/>
      <c r="J131" s="186">
        <f>ROUND(I131*H131,2)</f>
        <v>0</v>
      </c>
      <c r="K131" s="187"/>
      <c r="L131" s="35"/>
      <c r="M131" s="188" t="s">
        <v>1</v>
      </c>
      <c r="N131" s="189" t="s">
        <v>41</v>
      </c>
      <c r="O131" s="73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2" t="s">
        <v>115</v>
      </c>
      <c r="AT131" s="192" t="s">
        <v>111</v>
      </c>
      <c r="AU131" s="192" t="s">
        <v>107</v>
      </c>
      <c r="AY131" s="15" t="s">
        <v>108</v>
      </c>
      <c r="BE131" s="193">
        <f>IF(N131="základná",J131,0)</f>
        <v>0</v>
      </c>
      <c r="BF131" s="193">
        <f>IF(N131="znížená",J131,0)</f>
        <v>0</v>
      </c>
      <c r="BG131" s="193">
        <f>IF(N131="zákl. prenesená",J131,0)</f>
        <v>0</v>
      </c>
      <c r="BH131" s="193">
        <f>IF(N131="zníž. prenesená",J131,0)</f>
        <v>0</v>
      </c>
      <c r="BI131" s="193">
        <f>IF(N131="nulová",J131,0)</f>
        <v>0</v>
      </c>
      <c r="BJ131" s="15" t="s">
        <v>107</v>
      </c>
      <c r="BK131" s="193">
        <f>ROUND(I131*H131,2)</f>
        <v>0</v>
      </c>
      <c r="BL131" s="15" t="s">
        <v>115</v>
      </c>
      <c r="BM131" s="192" t="s">
        <v>163</v>
      </c>
    </row>
    <row r="132" s="12" customFormat="1" ht="22.8" customHeight="1">
      <c r="A132" s="12"/>
      <c r="B132" s="166"/>
      <c r="C132" s="12"/>
      <c r="D132" s="167" t="s">
        <v>74</v>
      </c>
      <c r="E132" s="177" t="s">
        <v>164</v>
      </c>
      <c r="F132" s="177" t="s">
        <v>165</v>
      </c>
      <c r="G132" s="12"/>
      <c r="H132" s="12"/>
      <c r="I132" s="169"/>
      <c r="J132" s="178">
        <f>BK132</f>
        <v>0</v>
      </c>
      <c r="K132" s="12"/>
      <c r="L132" s="166"/>
      <c r="M132" s="171"/>
      <c r="N132" s="172"/>
      <c r="O132" s="172"/>
      <c r="P132" s="173">
        <f>SUM(P133:P134)</f>
        <v>0</v>
      </c>
      <c r="Q132" s="172"/>
      <c r="R132" s="173">
        <f>SUM(R133:R134)</f>
        <v>0.10500000000000001</v>
      </c>
      <c r="S132" s="172"/>
      <c r="T132" s="174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67" t="s">
        <v>107</v>
      </c>
      <c r="AT132" s="175" t="s">
        <v>74</v>
      </c>
      <c r="AU132" s="175" t="s">
        <v>80</v>
      </c>
      <c r="AY132" s="167" t="s">
        <v>108</v>
      </c>
      <c r="BK132" s="176">
        <f>SUM(BK133:BK134)</f>
        <v>0</v>
      </c>
    </row>
    <row r="133" s="2" customFormat="1" ht="36" customHeight="1">
      <c r="A133" s="34"/>
      <c r="B133" s="179"/>
      <c r="C133" s="180" t="s">
        <v>166</v>
      </c>
      <c r="D133" s="180" t="s">
        <v>111</v>
      </c>
      <c r="E133" s="181" t="s">
        <v>167</v>
      </c>
      <c r="F133" s="182" t="s">
        <v>168</v>
      </c>
      <c r="G133" s="183" t="s">
        <v>114</v>
      </c>
      <c r="H133" s="184">
        <v>437.5</v>
      </c>
      <c r="I133" s="185"/>
      <c r="J133" s="186">
        <f>ROUND(I133*H133,2)</f>
        <v>0</v>
      </c>
      <c r="K133" s="187"/>
      <c r="L133" s="35"/>
      <c r="M133" s="188" t="s">
        <v>1</v>
      </c>
      <c r="N133" s="189" t="s">
        <v>41</v>
      </c>
      <c r="O133" s="73"/>
      <c r="P133" s="190">
        <f>O133*H133</f>
        <v>0</v>
      </c>
      <c r="Q133" s="190">
        <v>0.00016000000000000001</v>
      </c>
      <c r="R133" s="190">
        <f>Q133*H133</f>
        <v>0.070000000000000007</v>
      </c>
      <c r="S133" s="190">
        <v>0</v>
      </c>
      <c r="T133" s="19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2" t="s">
        <v>115</v>
      </c>
      <c r="AT133" s="192" t="s">
        <v>111</v>
      </c>
      <c r="AU133" s="192" t="s">
        <v>107</v>
      </c>
      <c r="AY133" s="15" t="s">
        <v>108</v>
      </c>
      <c r="BE133" s="193">
        <f>IF(N133="základná",J133,0)</f>
        <v>0</v>
      </c>
      <c r="BF133" s="193">
        <f>IF(N133="znížená",J133,0)</f>
        <v>0</v>
      </c>
      <c r="BG133" s="193">
        <f>IF(N133="zákl. prenesená",J133,0)</f>
        <v>0</v>
      </c>
      <c r="BH133" s="193">
        <f>IF(N133="zníž. prenesená",J133,0)</f>
        <v>0</v>
      </c>
      <c r="BI133" s="193">
        <f>IF(N133="nulová",J133,0)</f>
        <v>0</v>
      </c>
      <c r="BJ133" s="15" t="s">
        <v>107</v>
      </c>
      <c r="BK133" s="193">
        <f>ROUND(I133*H133,2)</f>
        <v>0</v>
      </c>
      <c r="BL133" s="15" t="s">
        <v>115</v>
      </c>
      <c r="BM133" s="192" t="s">
        <v>169</v>
      </c>
    </row>
    <row r="134" s="2" customFormat="1" ht="24" customHeight="1">
      <c r="A134" s="34"/>
      <c r="B134" s="179"/>
      <c r="C134" s="180" t="s">
        <v>170</v>
      </c>
      <c r="D134" s="180" t="s">
        <v>111</v>
      </c>
      <c r="E134" s="181" t="s">
        <v>171</v>
      </c>
      <c r="F134" s="182" t="s">
        <v>172</v>
      </c>
      <c r="G134" s="183" t="s">
        <v>114</v>
      </c>
      <c r="H134" s="184">
        <v>437.5</v>
      </c>
      <c r="I134" s="185"/>
      <c r="J134" s="186">
        <f>ROUND(I134*H134,2)</f>
        <v>0</v>
      </c>
      <c r="K134" s="187"/>
      <c r="L134" s="35"/>
      <c r="M134" s="188" t="s">
        <v>1</v>
      </c>
      <c r="N134" s="189" t="s">
        <v>41</v>
      </c>
      <c r="O134" s="73"/>
      <c r="P134" s="190">
        <f>O134*H134</f>
        <v>0</v>
      </c>
      <c r="Q134" s="190">
        <v>8.0000000000000007E-05</v>
      </c>
      <c r="R134" s="190">
        <f>Q134*H134</f>
        <v>0.035000000000000003</v>
      </c>
      <c r="S134" s="190">
        <v>0</v>
      </c>
      <c r="T134" s="19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2" t="s">
        <v>115</v>
      </c>
      <c r="AT134" s="192" t="s">
        <v>111</v>
      </c>
      <c r="AU134" s="192" t="s">
        <v>107</v>
      </c>
      <c r="AY134" s="15" t="s">
        <v>108</v>
      </c>
      <c r="BE134" s="193">
        <f>IF(N134="základná",J134,0)</f>
        <v>0</v>
      </c>
      <c r="BF134" s="193">
        <f>IF(N134="znížená",J134,0)</f>
        <v>0</v>
      </c>
      <c r="BG134" s="193">
        <f>IF(N134="zákl. prenesená",J134,0)</f>
        <v>0</v>
      </c>
      <c r="BH134" s="193">
        <f>IF(N134="zníž. prenesená",J134,0)</f>
        <v>0</v>
      </c>
      <c r="BI134" s="193">
        <f>IF(N134="nulová",J134,0)</f>
        <v>0</v>
      </c>
      <c r="BJ134" s="15" t="s">
        <v>107</v>
      </c>
      <c r="BK134" s="193">
        <f>ROUND(I134*H134,2)</f>
        <v>0</v>
      </c>
      <c r="BL134" s="15" t="s">
        <v>115</v>
      </c>
      <c r="BM134" s="192" t="s">
        <v>173</v>
      </c>
    </row>
    <row r="135" s="12" customFormat="1" ht="25.92" customHeight="1">
      <c r="A135" s="12"/>
      <c r="B135" s="166"/>
      <c r="C135" s="12"/>
      <c r="D135" s="167" t="s">
        <v>74</v>
      </c>
      <c r="E135" s="168" t="s">
        <v>174</v>
      </c>
      <c r="F135" s="168" t="s">
        <v>175</v>
      </c>
      <c r="G135" s="12"/>
      <c r="H135" s="12"/>
      <c r="I135" s="169"/>
      <c r="J135" s="170">
        <f>BK135</f>
        <v>0</v>
      </c>
      <c r="K135" s="12"/>
      <c r="L135" s="166"/>
      <c r="M135" s="171"/>
      <c r="N135" s="172"/>
      <c r="O135" s="172"/>
      <c r="P135" s="173">
        <f>SUM(P136:P143)</f>
        <v>0</v>
      </c>
      <c r="Q135" s="172"/>
      <c r="R135" s="173">
        <f>SUM(R136:R143)</f>
        <v>1.8060000000000001</v>
      </c>
      <c r="S135" s="172"/>
      <c r="T135" s="174">
        <f>SUM(T136:T143)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67" t="s">
        <v>126</v>
      </c>
      <c r="AT135" s="175" t="s">
        <v>74</v>
      </c>
      <c r="AU135" s="175" t="s">
        <v>75</v>
      </c>
      <c r="AY135" s="167" t="s">
        <v>108</v>
      </c>
      <c r="BK135" s="176">
        <f>SUM(BK136:BK143)</f>
        <v>0</v>
      </c>
    </row>
    <row r="136" s="2" customFormat="1" ht="16.5" customHeight="1">
      <c r="A136" s="34"/>
      <c r="B136" s="179"/>
      <c r="C136" s="180" t="s">
        <v>176</v>
      </c>
      <c r="D136" s="180" t="s">
        <v>111</v>
      </c>
      <c r="E136" s="181" t="s">
        <v>177</v>
      </c>
      <c r="F136" s="182" t="s">
        <v>178</v>
      </c>
      <c r="G136" s="183" t="s">
        <v>114</v>
      </c>
      <c r="H136" s="184">
        <v>86</v>
      </c>
      <c r="I136" s="185"/>
      <c r="J136" s="186">
        <f>ROUND(I136*H136,2)</f>
        <v>0</v>
      </c>
      <c r="K136" s="187"/>
      <c r="L136" s="35"/>
      <c r="M136" s="188" t="s">
        <v>1</v>
      </c>
      <c r="N136" s="189" t="s">
        <v>41</v>
      </c>
      <c r="O136" s="73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2" t="s">
        <v>126</v>
      </c>
      <c r="AT136" s="192" t="s">
        <v>111</v>
      </c>
      <c r="AU136" s="192" t="s">
        <v>80</v>
      </c>
      <c r="AY136" s="15" t="s">
        <v>108</v>
      </c>
      <c r="BE136" s="193">
        <f>IF(N136="základná",J136,0)</f>
        <v>0</v>
      </c>
      <c r="BF136" s="193">
        <f>IF(N136="znížená",J136,0)</f>
        <v>0</v>
      </c>
      <c r="BG136" s="193">
        <f>IF(N136="zákl. prenesená",J136,0)</f>
        <v>0</v>
      </c>
      <c r="BH136" s="193">
        <f>IF(N136="zníž. prenesená",J136,0)</f>
        <v>0</v>
      </c>
      <c r="BI136" s="193">
        <f>IF(N136="nulová",J136,0)</f>
        <v>0</v>
      </c>
      <c r="BJ136" s="15" t="s">
        <v>107</v>
      </c>
      <c r="BK136" s="193">
        <f>ROUND(I136*H136,2)</f>
        <v>0</v>
      </c>
      <c r="BL136" s="15" t="s">
        <v>126</v>
      </c>
      <c r="BM136" s="192" t="s">
        <v>179</v>
      </c>
    </row>
    <row r="137" s="2" customFormat="1" ht="16.5" customHeight="1">
      <c r="A137" s="34"/>
      <c r="B137" s="179"/>
      <c r="C137" s="180" t="s">
        <v>180</v>
      </c>
      <c r="D137" s="180" t="s">
        <v>111</v>
      </c>
      <c r="E137" s="181" t="s">
        <v>181</v>
      </c>
      <c r="F137" s="182" t="s">
        <v>182</v>
      </c>
      <c r="G137" s="183" t="s">
        <v>114</v>
      </c>
      <c r="H137" s="184">
        <v>86</v>
      </c>
      <c r="I137" s="185"/>
      <c r="J137" s="186">
        <f>ROUND(I137*H137,2)</f>
        <v>0</v>
      </c>
      <c r="K137" s="187"/>
      <c r="L137" s="35"/>
      <c r="M137" s="188" t="s">
        <v>1</v>
      </c>
      <c r="N137" s="189" t="s">
        <v>41</v>
      </c>
      <c r="O137" s="73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2" t="s">
        <v>126</v>
      </c>
      <c r="AT137" s="192" t="s">
        <v>111</v>
      </c>
      <c r="AU137" s="192" t="s">
        <v>80</v>
      </c>
      <c r="AY137" s="15" t="s">
        <v>108</v>
      </c>
      <c r="BE137" s="193">
        <f>IF(N137="základná",J137,0)</f>
        <v>0</v>
      </c>
      <c r="BF137" s="193">
        <f>IF(N137="znížená",J137,0)</f>
        <v>0</v>
      </c>
      <c r="BG137" s="193">
        <f>IF(N137="zákl. prenesená",J137,0)</f>
        <v>0</v>
      </c>
      <c r="BH137" s="193">
        <f>IF(N137="zníž. prenesená",J137,0)</f>
        <v>0</v>
      </c>
      <c r="BI137" s="193">
        <f>IF(N137="nulová",J137,0)</f>
        <v>0</v>
      </c>
      <c r="BJ137" s="15" t="s">
        <v>107</v>
      </c>
      <c r="BK137" s="193">
        <f>ROUND(I137*H137,2)</f>
        <v>0</v>
      </c>
      <c r="BL137" s="15" t="s">
        <v>126</v>
      </c>
      <c r="BM137" s="192" t="s">
        <v>183</v>
      </c>
    </row>
    <row r="138" s="2" customFormat="1" ht="16.5" customHeight="1">
      <c r="A138" s="34"/>
      <c r="B138" s="179"/>
      <c r="C138" s="180" t="s">
        <v>115</v>
      </c>
      <c r="D138" s="180" t="s">
        <v>111</v>
      </c>
      <c r="E138" s="181" t="s">
        <v>184</v>
      </c>
      <c r="F138" s="182" t="s">
        <v>185</v>
      </c>
      <c r="G138" s="183" t="s">
        <v>114</v>
      </c>
      <c r="H138" s="184">
        <v>86</v>
      </c>
      <c r="I138" s="185"/>
      <c r="J138" s="186">
        <f>ROUND(I138*H138,2)</f>
        <v>0</v>
      </c>
      <c r="K138" s="187"/>
      <c r="L138" s="35"/>
      <c r="M138" s="188" t="s">
        <v>1</v>
      </c>
      <c r="N138" s="189" t="s">
        <v>41</v>
      </c>
      <c r="O138" s="73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2" t="s">
        <v>126</v>
      </c>
      <c r="AT138" s="192" t="s">
        <v>111</v>
      </c>
      <c r="AU138" s="192" t="s">
        <v>80</v>
      </c>
      <c r="AY138" s="15" t="s">
        <v>108</v>
      </c>
      <c r="BE138" s="193">
        <f>IF(N138="základná",J138,0)</f>
        <v>0</v>
      </c>
      <c r="BF138" s="193">
        <f>IF(N138="znížená",J138,0)</f>
        <v>0</v>
      </c>
      <c r="BG138" s="193">
        <f>IF(N138="zákl. prenesená",J138,0)</f>
        <v>0</v>
      </c>
      <c r="BH138" s="193">
        <f>IF(N138="zníž. prenesená",J138,0)</f>
        <v>0</v>
      </c>
      <c r="BI138" s="193">
        <f>IF(N138="nulová",J138,0)</f>
        <v>0</v>
      </c>
      <c r="BJ138" s="15" t="s">
        <v>107</v>
      </c>
      <c r="BK138" s="193">
        <f>ROUND(I138*H138,2)</f>
        <v>0</v>
      </c>
      <c r="BL138" s="15" t="s">
        <v>126</v>
      </c>
      <c r="BM138" s="192" t="s">
        <v>186</v>
      </c>
    </row>
    <row r="139" s="2" customFormat="1" ht="16.5" customHeight="1">
      <c r="A139" s="34"/>
      <c r="B139" s="179"/>
      <c r="C139" s="180" t="s">
        <v>187</v>
      </c>
      <c r="D139" s="180" t="s">
        <v>111</v>
      </c>
      <c r="E139" s="181" t="s">
        <v>188</v>
      </c>
      <c r="F139" s="182" t="s">
        <v>189</v>
      </c>
      <c r="G139" s="183" t="s">
        <v>114</v>
      </c>
      <c r="H139" s="184">
        <v>86</v>
      </c>
      <c r="I139" s="185"/>
      <c r="J139" s="186">
        <f>ROUND(I139*H139,2)</f>
        <v>0</v>
      </c>
      <c r="K139" s="187"/>
      <c r="L139" s="35"/>
      <c r="M139" s="188" t="s">
        <v>1</v>
      </c>
      <c r="N139" s="189" t="s">
        <v>41</v>
      </c>
      <c r="O139" s="73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2" t="s">
        <v>126</v>
      </c>
      <c r="AT139" s="192" t="s">
        <v>111</v>
      </c>
      <c r="AU139" s="192" t="s">
        <v>80</v>
      </c>
      <c r="AY139" s="15" t="s">
        <v>108</v>
      </c>
      <c r="BE139" s="193">
        <f>IF(N139="základná",J139,0)</f>
        <v>0</v>
      </c>
      <c r="BF139" s="193">
        <f>IF(N139="znížená",J139,0)</f>
        <v>0</v>
      </c>
      <c r="BG139" s="193">
        <f>IF(N139="zákl. prenesená",J139,0)</f>
        <v>0</v>
      </c>
      <c r="BH139" s="193">
        <f>IF(N139="zníž. prenesená",J139,0)</f>
        <v>0</v>
      </c>
      <c r="BI139" s="193">
        <f>IF(N139="nulová",J139,0)</f>
        <v>0</v>
      </c>
      <c r="BJ139" s="15" t="s">
        <v>107</v>
      </c>
      <c r="BK139" s="193">
        <f>ROUND(I139*H139,2)</f>
        <v>0</v>
      </c>
      <c r="BL139" s="15" t="s">
        <v>126</v>
      </c>
      <c r="BM139" s="192" t="s">
        <v>190</v>
      </c>
    </row>
    <row r="140" s="2" customFormat="1" ht="16.5" customHeight="1">
      <c r="A140" s="34"/>
      <c r="B140" s="179"/>
      <c r="C140" s="180" t="s">
        <v>191</v>
      </c>
      <c r="D140" s="180" t="s">
        <v>111</v>
      </c>
      <c r="E140" s="181" t="s">
        <v>192</v>
      </c>
      <c r="F140" s="182" t="s">
        <v>193</v>
      </c>
      <c r="G140" s="183" t="s">
        <v>114</v>
      </c>
      <c r="H140" s="184">
        <v>86</v>
      </c>
      <c r="I140" s="185"/>
      <c r="J140" s="186">
        <f>ROUND(I140*H140,2)</f>
        <v>0</v>
      </c>
      <c r="K140" s="187"/>
      <c r="L140" s="35"/>
      <c r="M140" s="188" t="s">
        <v>1</v>
      </c>
      <c r="N140" s="189" t="s">
        <v>41</v>
      </c>
      <c r="O140" s="73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2" t="s">
        <v>126</v>
      </c>
      <c r="AT140" s="192" t="s">
        <v>111</v>
      </c>
      <c r="AU140" s="192" t="s">
        <v>80</v>
      </c>
      <c r="AY140" s="15" t="s">
        <v>108</v>
      </c>
      <c r="BE140" s="193">
        <f>IF(N140="základná",J140,0)</f>
        <v>0</v>
      </c>
      <c r="BF140" s="193">
        <f>IF(N140="znížená",J140,0)</f>
        <v>0</v>
      </c>
      <c r="BG140" s="193">
        <f>IF(N140="zákl. prenesená",J140,0)</f>
        <v>0</v>
      </c>
      <c r="BH140" s="193">
        <f>IF(N140="zníž. prenesená",J140,0)</f>
        <v>0</v>
      </c>
      <c r="BI140" s="193">
        <f>IF(N140="nulová",J140,0)</f>
        <v>0</v>
      </c>
      <c r="BJ140" s="15" t="s">
        <v>107</v>
      </c>
      <c r="BK140" s="193">
        <f>ROUND(I140*H140,2)</f>
        <v>0</v>
      </c>
      <c r="BL140" s="15" t="s">
        <v>126</v>
      </c>
      <c r="BM140" s="192" t="s">
        <v>194</v>
      </c>
    </row>
    <row r="141" s="2" customFormat="1" ht="48" customHeight="1">
      <c r="A141" s="34"/>
      <c r="B141" s="179"/>
      <c r="C141" s="194" t="s">
        <v>195</v>
      </c>
      <c r="D141" s="194" t="s">
        <v>142</v>
      </c>
      <c r="E141" s="195" t="s">
        <v>196</v>
      </c>
      <c r="F141" s="196" t="s">
        <v>197</v>
      </c>
      <c r="G141" s="197" t="s">
        <v>114</v>
      </c>
      <c r="H141" s="198">
        <v>86</v>
      </c>
      <c r="I141" s="199"/>
      <c r="J141" s="200">
        <f>ROUND(I141*H141,2)</f>
        <v>0</v>
      </c>
      <c r="K141" s="201"/>
      <c r="L141" s="202"/>
      <c r="M141" s="203" t="s">
        <v>1</v>
      </c>
      <c r="N141" s="204" t="s">
        <v>41</v>
      </c>
      <c r="O141" s="73"/>
      <c r="P141" s="190">
        <f>O141*H141</f>
        <v>0</v>
      </c>
      <c r="Q141" s="190">
        <v>0.021000000000000001</v>
      </c>
      <c r="R141" s="190">
        <f>Q141*H141</f>
        <v>1.8060000000000001</v>
      </c>
      <c r="S141" s="190">
        <v>0</v>
      </c>
      <c r="T141" s="19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2" t="s">
        <v>147</v>
      </c>
      <c r="AT141" s="192" t="s">
        <v>142</v>
      </c>
      <c r="AU141" s="192" t="s">
        <v>80</v>
      </c>
      <c r="AY141" s="15" t="s">
        <v>108</v>
      </c>
      <c r="BE141" s="193">
        <f>IF(N141="základná",J141,0)</f>
        <v>0</v>
      </c>
      <c r="BF141" s="193">
        <f>IF(N141="znížená",J141,0)</f>
        <v>0</v>
      </c>
      <c r="BG141" s="193">
        <f>IF(N141="zákl. prenesená",J141,0)</f>
        <v>0</v>
      </c>
      <c r="BH141" s="193">
        <f>IF(N141="zníž. prenesená",J141,0)</f>
        <v>0</v>
      </c>
      <c r="BI141" s="193">
        <f>IF(N141="nulová",J141,0)</f>
        <v>0</v>
      </c>
      <c r="BJ141" s="15" t="s">
        <v>107</v>
      </c>
      <c r="BK141" s="193">
        <f>ROUND(I141*H141,2)</f>
        <v>0</v>
      </c>
      <c r="BL141" s="15" t="s">
        <v>126</v>
      </c>
      <c r="BM141" s="192" t="s">
        <v>198</v>
      </c>
    </row>
    <row r="142" s="2" customFormat="1" ht="24" customHeight="1">
      <c r="A142" s="34"/>
      <c r="B142" s="179"/>
      <c r="C142" s="180" t="s">
        <v>7</v>
      </c>
      <c r="D142" s="180" t="s">
        <v>111</v>
      </c>
      <c r="E142" s="181" t="s">
        <v>199</v>
      </c>
      <c r="F142" s="182" t="s">
        <v>200</v>
      </c>
      <c r="G142" s="183" t="s">
        <v>133</v>
      </c>
      <c r="H142" s="184">
        <v>1.8060000000000001</v>
      </c>
      <c r="I142" s="185"/>
      <c r="J142" s="186">
        <f>ROUND(I142*H142,2)</f>
        <v>0</v>
      </c>
      <c r="K142" s="187"/>
      <c r="L142" s="35"/>
      <c r="M142" s="188" t="s">
        <v>1</v>
      </c>
      <c r="N142" s="189" t="s">
        <v>41</v>
      </c>
      <c r="O142" s="73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2" t="s">
        <v>126</v>
      </c>
      <c r="AT142" s="192" t="s">
        <v>111</v>
      </c>
      <c r="AU142" s="192" t="s">
        <v>80</v>
      </c>
      <c r="AY142" s="15" t="s">
        <v>108</v>
      </c>
      <c r="BE142" s="193">
        <f>IF(N142="základná",J142,0)</f>
        <v>0</v>
      </c>
      <c r="BF142" s="193">
        <f>IF(N142="znížená",J142,0)</f>
        <v>0</v>
      </c>
      <c r="BG142" s="193">
        <f>IF(N142="zákl. prenesená",J142,0)</f>
        <v>0</v>
      </c>
      <c r="BH142" s="193">
        <f>IF(N142="zníž. prenesená",J142,0)</f>
        <v>0</v>
      </c>
      <c r="BI142" s="193">
        <f>IF(N142="nulová",J142,0)</f>
        <v>0</v>
      </c>
      <c r="BJ142" s="15" t="s">
        <v>107</v>
      </c>
      <c r="BK142" s="193">
        <f>ROUND(I142*H142,2)</f>
        <v>0</v>
      </c>
      <c r="BL142" s="15" t="s">
        <v>126</v>
      </c>
      <c r="BM142" s="192" t="s">
        <v>201</v>
      </c>
    </row>
    <row r="143" s="2" customFormat="1" ht="24" customHeight="1">
      <c r="A143" s="34"/>
      <c r="B143" s="179"/>
      <c r="C143" s="180" t="s">
        <v>202</v>
      </c>
      <c r="D143" s="180" t="s">
        <v>111</v>
      </c>
      <c r="E143" s="181" t="s">
        <v>203</v>
      </c>
      <c r="F143" s="182" t="s">
        <v>204</v>
      </c>
      <c r="G143" s="183" t="s">
        <v>133</v>
      </c>
      <c r="H143" s="184">
        <v>1.8060000000000001</v>
      </c>
      <c r="I143" s="185"/>
      <c r="J143" s="186">
        <f>ROUND(I143*H143,2)</f>
        <v>0</v>
      </c>
      <c r="K143" s="187"/>
      <c r="L143" s="35"/>
      <c r="M143" s="205" t="s">
        <v>1</v>
      </c>
      <c r="N143" s="206" t="s">
        <v>41</v>
      </c>
      <c r="O143" s="207"/>
      <c r="P143" s="208">
        <f>O143*H143</f>
        <v>0</v>
      </c>
      <c r="Q143" s="208">
        <v>0</v>
      </c>
      <c r="R143" s="208">
        <f>Q143*H143</f>
        <v>0</v>
      </c>
      <c r="S143" s="208">
        <v>0</v>
      </c>
      <c r="T143" s="209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2" t="s">
        <v>126</v>
      </c>
      <c r="AT143" s="192" t="s">
        <v>111</v>
      </c>
      <c r="AU143" s="192" t="s">
        <v>80</v>
      </c>
      <c r="AY143" s="15" t="s">
        <v>108</v>
      </c>
      <c r="BE143" s="193">
        <f>IF(N143="základná",J143,0)</f>
        <v>0</v>
      </c>
      <c r="BF143" s="193">
        <f>IF(N143="znížená",J143,0)</f>
        <v>0</v>
      </c>
      <c r="BG143" s="193">
        <f>IF(N143="zákl. prenesená",J143,0)</f>
        <v>0</v>
      </c>
      <c r="BH143" s="193">
        <f>IF(N143="zníž. prenesená",J143,0)</f>
        <v>0</v>
      </c>
      <c r="BI143" s="193">
        <f>IF(N143="nulová",J143,0)</f>
        <v>0</v>
      </c>
      <c r="BJ143" s="15" t="s">
        <v>107</v>
      </c>
      <c r="BK143" s="193">
        <f>ROUND(I143*H143,2)</f>
        <v>0</v>
      </c>
      <c r="BL143" s="15" t="s">
        <v>126</v>
      </c>
      <c r="BM143" s="192" t="s">
        <v>205</v>
      </c>
    </row>
    <row r="144" s="2" customFormat="1" ht="6.96" customHeight="1">
      <c r="A144" s="34"/>
      <c r="B144" s="56"/>
      <c r="C144" s="57"/>
      <c r="D144" s="57"/>
      <c r="E144" s="57"/>
      <c r="F144" s="57"/>
      <c r="G144" s="57"/>
      <c r="H144" s="57"/>
      <c r="I144" s="138"/>
      <c r="J144" s="57"/>
      <c r="K144" s="57"/>
      <c r="L144" s="35"/>
      <c r="M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</row>
  </sheetData>
  <autoFilter ref="C116:K143"/>
  <mergeCells count="6">
    <mergeCell ref="E7:H7"/>
    <mergeCell ref="E16:H16"/>
    <mergeCell ref="E25:H25"/>
    <mergeCell ref="E85:H85"/>
    <mergeCell ref="E109:H10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RG_ATELIER-PC\DODO</dc:creator>
  <cp:lastModifiedBy>RG_ATELIER-PC\DODO</cp:lastModifiedBy>
  <dcterms:created xsi:type="dcterms:W3CDTF">2021-04-08T09:25:48Z</dcterms:created>
  <dcterms:modified xsi:type="dcterms:W3CDTF">2021-04-08T09:25:49Z</dcterms:modified>
</cp:coreProperties>
</file>