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firstSheet="1" activeTab="1"/>
  </bookViews>
  <sheets>
    <sheet name="Sumar 26042017" sheetId="1" r:id="rId1"/>
    <sheet name="Sumar 14,09,2016" sheetId="2" r:id="rId2"/>
  </sheets>
  <definedNames/>
  <calcPr fullCalcOnLoad="1"/>
</workbook>
</file>

<file path=xl/sharedStrings.xml><?xml version="1.0" encoding="utf-8"?>
<sst xmlns="http://schemas.openxmlformats.org/spreadsheetml/2006/main" count="323" uniqueCount="147">
  <si>
    <t>Úloha mikroprojektu</t>
  </si>
  <si>
    <t>Kategórie výdavkov</t>
  </si>
  <si>
    <t>Názov a opis výdavku</t>
  </si>
  <si>
    <t>Časomerač:</t>
  </si>
  <si>
    <t>Staviame-jazdíme-spoznávame</t>
  </si>
  <si>
    <t>Vybudovanie nových singletrailov</t>
  </si>
  <si>
    <t>Nové produkty propagácie cestovného ruchu</t>
  </si>
  <si>
    <t>Prezentácia nového produktu na výstavách v Poľsku</t>
  </si>
  <si>
    <t>1.1.</t>
  </si>
  <si>
    <t>ROZPOČET</t>
  </si>
  <si>
    <t>Medzisúčet za položku</t>
  </si>
  <si>
    <t>Medzisúčet za úlohu</t>
  </si>
  <si>
    <t>Úl</t>
  </si>
  <si>
    <t>Pol</t>
  </si>
  <si>
    <t>Počet jednotiek</t>
  </si>
  <si>
    <t>€ s DPH</t>
  </si>
  <si>
    <t>Celkom hodnota za počet jednotiek</t>
  </si>
  <si>
    <t>Jednotková cena</t>
  </si>
  <si>
    <t>bez DPH</t>
  </si>
  <si>
    <t>cena vrátane DPH</t>
  </si>
  <si>
    <t>DPH 20 %</t>
  </si>
  <si>
    <t>2.1.</t>
  </si>
  <si>
    <t>2.2.</t>
  </si>
  <si>
    <t>RP</t>
  </si>
  <si>
    <t>RP1</t>
  </si>
  <si>
    <t>637005 Špeciál.služby</t>
  </si>
  <si>
    <t>Značenie cyklotrás</t>
  </si>
  <si>
    <t>637 027 Odmeny zam.mimoprac.pomeru</t>
  </si>
  <si>
    <t>631 002 - Zahraničné cest.</t>
  </si>
  <si>
    <t>637 010 - Služby na úlohy výskumu a vývoja</t>
  </si>
  <si>
    <t>CELKOM</t>
  </si>
  <si>
    <t>z toho PL</t>
  </si>
  <si>
    <t>z toho SK</t>
  </si>
  <si>
    <t>EFRR</t>
  </si>
  <si>
    <t>ŠR</t>
  </si>
  <si>
    <t>Mesto/Powiat</t>
  </si>
  <si>
    <t>PL</t>
  </si>
  <si>
    <t>SK</t>
  </si>
  <si>
    <t>636 001 - Nájomné budov, objektov alebo ich časti</t>
  </si>
  <si>
    <t>Značenie cyklotrasy Hniliská nad Oslím vrchom 8,2 km, žltá značka</t>
  </si>
  <si>
    <t>Značenie cyklotrasy Medzibrodie 14,7 km, modrá značka</t>
  </si>
  <si>
    <t xml:space="preserve">Značenie cyklotrasy Mostík Sulín 8,8 km, žltá značka </t>
  </si>
  <si>
    <t>717 001 - Realizácia nových stavieb</t>
  </si>
  <si>
    <t>637 003 - Propagácia, reklama, inzercia</t>
  </si>
  <si>
    <t xml:space="preserve">1. Výstava </t>
  </si>
  <si>
    <t xml:space="preserve">2. Výstava </t>
  </si>
  <si>
    <t>Katowice</t>
  </si>
  <si>
    <t>Lodz</t>
  </si>
  <si>
    <t>SO 02 Prístupovka - Singletrail PRÍSTUPOVKA 0,7 km</t>
  </si>
  <si>
    <t>SO 01 Hrebeň - Singletrail  HREBEŇ 2,5  km</t>
  </si>
  <si>
    <t>SO 03 Prepojka - Singletrail PREPOJKA 0,7 km</t>
  </si>
  <si>
    <t>SO 04 Traverz - Singletrail  TRAVERZ 1,7  km</t>
  </si>
  <si>
    <t>Medzisúčet</t>
  </si>
  <si>
    <t>MS ul. 1 a ul. 2</t>
  </si>
  <si>
    <t>SK-PL mobilná aplikácia pre smartfóny</t>
  </si>
  <si>
    <t>SK-PL interaktívna maľovaná mapa horských cyklotrás, elektronická a tlačená verzia</t>
  </si>
  <si>
    <t>SK-PL leták (4xDL nových singletrailov v 3 jazykových mutáciách SK-PL-EN)</t>
  </si>
  <si>
    <t>SK-PL bedecker kultúrno-historického dedičstva pohraničného regiónu</t>
  </si>
  <si>
    <t>Príprava textov do tlačených materiálov</t>
  </si>
  <si>
    <t>Nákup fotografií do tlačených materiálov</t>
  </si>
  <si>
    <t>Navrh grafického dizajnu, typografická príprava a korektúra textov tlačených materiálov</t>
  </si>
  <si>
    <t>SK-PL-EN preklady tlačených materiálov</t>
  </si>
  <si>
    <t>Prenájom výstavnej plochy a povinné poplatky v Katowiciach</t>
  </si>
  <si>
    <t>Výstavba, montáž a demontáž výstavnej expozície v Katowiciach</t>
  </si>
  <si>
    <t>Prenájom mikrobusu na výstavu v Katowiciach</t>
  </si>
  <si>
    <t>Prenájom výstavnej plochy a povinné poplatky v Lodzi</t>
  </si>
  <si>
    <t>Výstavba, montáž a demontáž výstavnej expozície v Lodzi</t>
  </si>
  <si>
    <t>Prenájom mikrobusu na výstavu v Lodzi</t>
  </si>
  <si>
    <t>3. Ubytovanie</t>
  </si>
  <si>
    <t>Ubytovanie PL účastníkov v Katowiciach (4 osoby na 3 noci)</t>
  </si>
  <si>
    <t>Ubytovanie PL účastníkov v Lodzi (4 osoby na 3 noci)</t>
  </si>
  <si>
    <t>4. Stravovanie</t>
  </si>
  <si>
    <t>Stravovanie PL účastníkov výstav v Katowiciach (4 osoby na 4 dni) a v Lodzi (4 osoby na 4 dni)</t>
  </si>
  <si>
    <t>Stravovanie PL účastníkov výstavy v Hradci Králové (4 osoby na 4 dni)</t>
  </si>
  <si>
    <t>Prezentácia nového produktu na výstave v Čechách</t>
  </si>
  <si>
    <t>Návrh vizualizácie výstavnej expozície pre všetky 3 plánované výstavy v rámci mikroprojektu (Katowice, Lodz, Hradec Králové)</t>
  </si>
  <si>
    <t>Výstavba, montáž a demontáž výstavnej expozície v Hradci Králové + zhotovenie trojrozmernej makety na implementáciu 3D reality nového produktu</t>
  </si>
  <si>
    <t>Prenájom mikrobusu na výstavu v Hradci Králové</t>
  </si>
  <si>
    <t>Ubytovanie SK účastníkov výstavy v Hradci Králové (4 osoby/3 noci)</t>
  </si>
  <si>
    <t>Vytvorenie prezentácie v 3D realite</t>
  </si>
  <si>
    <t>Hradec Králové</t>
  </si>
  <si>
    <t>Ubytovanie PL účastníkov výstavy v Hradci Králové (4 osoby na 3 noci)</t>
  </si>
  <si>
    <t>Riadenie a propagácia mikroprojektu - Mesto Stará Ľubovňa</t>
  </si>
  <si>
    <t>1.Výstavná expozícia</t>
  </si>
  <si>
    <t>Pre všetky 3 výstavy</t>
  </si>
  <si>
    <t>Prenájom výstavnej plochy + povinné poplatky v Hradci Králové</t>
  </si>
  <si>
    <t>Ubytovanie SK účastníkov výstavy v Lodzi (4 osoby/3 noci) a v Katowiciach (4 osoby/3 noci)</t>
  </si>
  <si>
    <t>Stravovanie SK účastníkov výstavy v Hradci Kralové (4 osoby/4 dni)</t>
  </si>
  <si>
    <t>Stravovanie SK účastníkov výstav v Katowiciach (4 osoby/4 dni) a v Lodzi (4osoby/4 dni)</t>
  </si>
  <si>
    <t>5. Prezentácia v 3D</t>
  </si>
  <si>
    <t>Personálne výdavky/koordinátor projektu</t>
  </si>
  <si>
    <t>Kancelárske a administratívne výdavky/papier, tonery, perá, fixy, promo predmety a podobne</t>
  </si>
  <si>
    <t>RP2</t>
  </si>
  <si>
    <t>Riadenie a propagácia mikroprojektu - Powiat Nowosadecki</t>
  </si>
  <si>
    <t>suma je prepočítana percentami z priamych výdavkov na realizáciu projektu 20%</t>
  </si>
  <si>
    <t>suma je prepočítana percentami z ceny stavby na realizáciu projektu 5%</t>
  </si>
  <si>
    <t>2.3.</t>
  </si>
  <si>
    <t>2.4.</t>
  </si>
  <si>
    <t>3.1.</t>
  </si>
  <si>
    <t>3.2.</t>
  </si>
  <si>
    <t>3.3.</t>
  </si>
  <si>
    <t>3.4.</t>
  </si>
  <si>
    <t>3.5.</t>
  </si>
  <si>
    <t>3.6.</t>
  </si>
  <si>
    <t>3.7.</t>
  </si>
  <si>
    <t>3.8.</t>
  </si>
  <si>
    <t>4.1.</t>
  </si>
  <si>
    <t>4.1.1.</t>
  </si>
  <si>
    <t>4.1.2.</t>
  </si>
  <si>
    <t>4.1.3.</t>
  </si>
  <si>
    <t>4.2.</t>
  </si>
  <si>
    <t>4.2.1.</t>
  </si>
  <si>
    <t>4.2.2.</t>
  </si>
  <si>
    <t>4.2.3.</t>
  </si>
  <si>
    <t>4.3.</t>
  </si>
  <si>
    <t>4.3.1.</t>
  </si>
  <si>
    <t>4.3.2.</t>
  </si>
  <si>
    <t>4.3.3.</t>
  </si>
  <si>
    <t>4.4.</t>
  </si>
  <si>
    <t>4.4.1.</t>
  </si>
  <si>
    <t>4.4.2.</t>
  </si>
  <si>
    <t>5.1.</t>
  </si>
  <si>
    <t>5.1.1.</t>
  </si>
  <si>
    <t>5.2.</t>
  </si>
  <si>
    <t>5.2.1.</t>
  </si>
  <si>
    <t>5.2.2.</t>
  </si>
  <si>
    <t>5.2.3.</t>
  </si>
  <si>
    <t>5.3.</t>
  </si>
  <si>
    <t>5.3.1.</t>
  </si>
  <si>
    <t>5.3.2.</t>
  </si>
  <si>
    <t>5.4.</t>
  </si>
  <si>
    <t>5.4.1.</t>
  </si>
  <si>
    <t>5.4.2.</t>
  </si>
  <si>
    <t>5.5.</t>
  </si>
  <si>
    <t>5.5.1.</t>
  </si>
  <si>
    <t>Financujúci partnet Poliaci</t>
  </si>
  <si>
    <t>Financujáci partner Slováci</t>
  </si>
  <si>
    <t>6. Catering</t>
  </si>
  <si>
    <t>5. Catering</t>
  </si>
  <si>
    <t>Catering PL-občerstvenie pre návštevníkov prezentačného stánku počas výstav v Katowiciach a v Lodzi</t>
  </si>
  <si>
    <t>Catering PL-občerstvenie pre návštevníkov prezentačného stánku počas výstavy v Hradci Králové</t>
  </si>
  <si>
    <t>Catering SK-občerstvenie pre návštevníkov prezentačného stánku počas výstav v Katowiciach a Lodzi</t>
  </si>
  <si>
    <t>Catering SK-občerstvenie pre návštevníkov prezentačného stánku počas výstavy v Hradci Králové</t>
  </si>
  <si>
    <t>Nemeniť!!!</t>
  </si>
  <si>
    <t>SK-PL-EN mobilná aplikácia pre smartfóny</t>
  </si>
  <si>
    <t>Ubytovanie PL účastníkov výstavy v Katowiciach (4 osoby na 3 noci)</t>
  </si>
  <si>
    <t>Ubytovanie PL účastníkov výstavy v Lodzi (4 osoby na 3 noci)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</si>
</sst>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Sk&quot;;\-#,##0\ &quot;Sk&quot;"/>
    <numFmt numFmtId="181" formatCode="#,##0\ &quot;Sk&quot;;[Red]\-#,##0\ &quot;Sk&quot;"/>
    <numFmt numFmtId="182" formatCode="#,##0.00\ &quot;Sk&quot;;\-#,##0.00\ &quot;Sk&quot;"/>
    <numFmt numFmtId="183" formatCode="#,##0.00\ &quot;Sk&quot;;[Red]\-#,##0.00\ &quot;Sk&quot;"/>
    <numFmt numFmtId="184" formatCode="_-* #,##0\ &quot;Sk&quot;_-;\-* #,##0\ &quot;Sk&quot;_-;_-* &quot;-&quot;\ &quot;Sk&quot;_-;_-@_-"/>
    <numFmt numFmtId="185" formatCode="_-* #,##0\ _S_k_-;\-* #,##0\ _S_k_-;_-* &quot;-&quot;\ _S_k_-;_-@_-"/>
    <numFmt numFmtId="186" formatCode="_-* #,##0.00\ &quot;Sk&quot;_-;\-* #,##0.00\ &quot;Sk&quot;_-;_-* &quot;-&quot;??\ &quot;Sk&quot;_-;_-@_-"/>
    <numFmt numFmtId="187" formatCode="_-* #,##0.00\ _S_k_-;\-* #,##0.00\ _S_k_-;_-* &quot;-&quot;??\ _S_k_-;_-@_-"/>
    <numFmt numFmtId="188" formatCode="#,##0\ &quot;Kč&quot;;\-#,##0\ &quot;Kč&quot;"/>
    <numFmt numFmtId="189" formatCode="#,##0\ &quot;Kč&quot;;[Red]\-#,##0\ &quot;Kč&quot;"/>
    <numFmt numFmtId="190" formatCode="#,##0.00\ &quot;Kč&quot;;\-#,##0.00\ &quot;Kč&quot;"/>
    <numFmt numFmtId="191" formatCode="#,##0.00\ &quot;Kč&quot;;[Red]\-#,##0.00\ &quot;Kč&quot;"/>
    <numFmt numFmtId="192" formatCode="_-* #,##0\ &quot;Kč&quot;_-;\-* #,##0\ &quot;Kč&quot;_-;_-* &quot;-&quot;\ &quot;Kč&quot;_-;_-@_-"/>
    <numFmt numFmtId="193" formatCode="_-* #,##0\ _K_č_-;\-* #,##0\ _K_č_-;_-* &quot;-&quot;\ _K_č_-;_-@_-"/>
    <numFmt numFmtId="194" formatCode="_-* #,##0.00\ &quot;Kč&quot;_-;\-* #,##0.00\ &quot;Kč&quot;_-;_-* &quot;-&quot;??\ &quot;Kč&quot;_-;_-@_-"/>
    <numFmt numFmtId="195" formatCode="_-* #,##0.00\ _K_č_-;\-* #,##0.00\ _K_č_-;_-* &quot;-&quot;??\ _K_č_-;_-@_-"/>
    <numFmt numFmtId="196" formatCode="&quot;Áno&quot;;&quot;Áno&quot;;&quot;Nie&quot;"/>
    <numFmt numFmtId="197" formatCode="&quot;Pravda&quot;;&quot;Pravda&quot;;&quot;Nepravda&quot;"/>
    <numFmt numFmtId="198" formatCode="&quot;Zapnuté&quot;;&quot;Zapnuté&quot;;&quot;Vypnuté&quot;"/>
    <numFmt numFmtId="199" formatCode="\P\r\a\vd\a;&quot;Pravda&quot;;&quot;Nepravda&quot;"/>
    <numFmt numFmtId="200" formatCode="[$€-2]\ #\ ##,000_);[Red]\([$¥€-2]\ #\ ##,000\)"/>
    <numFmt numFmtId="201" formatCode="0.000"/>
    <numFmt numFmtId="202" formatCode="#,##0.0000"/>
    <numFmt numFmtId="203" formatCode="0.0000"/>
    <numFmt numFmtId="204" formatCode="0.00000"/>
    <numFmt numFmtId="205" formatCode="0.000000"/>
    <numFmt numFmtId="206" formatCode="0.0"/>
    <numFmt numFmtId="207" formatCode="0.0000000000"/>
    <numFmt numFmtId="208" formatCode="0.000000000"/>
    <numFmt numFmtId="209" formatCode="0.00000000"/>
    <numFmt numFmtId="210" formatCode="0.0000000"/>
    <numFmt numFmtId="211" formatCode="[$-41B]d\.\ mmmm\ yyyy"/>
    <numFmt numFmtId="212" formatCode="#,##0.000"/>
    <numFmt numFmtId="213" formatCode="#,##0.00000"/>
    <numFmt numFmtId="214" formatCode="#,##0.000000"/>
    <numFmt numFmtId="215" formatCode="#,##0.0"/>
    <numFmt numFmtId="216" formatCode="#,##0.0000000"/>
  </numFmts>
  <fonts count="65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0"/>
    </font>
    <font>
      <sz val="10"/>
      <color indexed="18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color indexed="60"/>
      <name val="Arial Black"/>
      <family val="2"/>
    </font>
    <font>
      <b/>
      <sz val="10"/>
      <color indexed="10"/>
      <name val="Arial CE"/>
      <family val="0"/>
    </font>
    <font>
      <b/>
      <sz val="14"/>
      <color indexed="9"/>
      <name val="Arial Narrow"/>
      <family val="2"/>
    </font>
    <font>
      <i/>
      <sz val="10"/>
      <color indexed="30"/>
      <name val="Arial CE"/>
      <family val="0"/>
    </font>
    <font>
      <sz val="10"/>
      <color indexed="10"/>
      <name val="Arial CE"/>
      <family val="0"/>
    </font>
    <font>
      <sz val="11"/>
      <color indexed="10"/>
      <name val="Arial"/>
      <family val="2"/>
    </font>
    <font>
      <b/>
      <i/>
      <sz val="10"/>
      <color indexed="10"/>
      <name val="Arial CE"/>
      <family val="0"/>
    </font>
    <font>
      <b/>
      <sz val="10"/>
      <color indexed="49"/>
      <name val="Arial CE"/>
      <family val="0"/>
    </font>
    <font>
      <b/>
      <sz val="11"/>
      <color indexed="10"/>
      <name val="Arial"/>
      <family val="2"/>
    </font>
    <font>
      <i/>
      <sz val="10"/>
      <color indexed="10"/>
      <name val="Arial CE"/>
      <family val="0"/>
    </font>
    <font>
      <b/>
      <sz val="18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 CE"/>
      <family val="0"/>
    </font>
    <font>
      <b/>
      <sz val="14"/>
      <color theme="0"/>
      <name val="Arial Narrow"/>
      <family val="2"/>
    </font>
    <font>
      <i/>
      <sz val="10"/>
      <color rgb="FF0070C0"/>
      <name val="Arial CE"/>
      <family val="0"/>
    </font>
    <font>
      <sz val="10"/>
      <color rgb="FFFF0000"/>
      <name val="Arial CE"/>
      <family val="0"/>
    </font>
    <font>
      <sz val="11"/>
      <color rgb="FFFF0000"/>
      <name val="Arial"/>
      <family val="2"/>
    </font>
    <font>
      <b/>
      <i/>
      <sz val="10"/>
      <color rgb="FFFF0000"/>
      <name val="Arial CE"/>
      <family val="0"/>
    </font>
    <font>
      <b/>
      <sz val="10"/>
      <color theme="4"/>
      <name val="Arial CE"/>
      <family val="0"/>
    </font>
    <font>
      <b/>
      <sz val="11"/>
      <color rgb="FFFF0000"/>
      <name val="Arial"/>
      <family val="2"/>
    </font>
    <font>
      <i/>
      <sz val="10"/>
      <color rgb="FFFF0000"/>
      <name val="Arial CE"/>
      <family val="0"/>
    </font>
    <font>
      <b/>
      <sz val="16"/>
      <color rgb="FF996600"/>
      <name val="Arial Black"/>
      <family val="2"/>
    </font>
    <font>
      <b/>
      <sz val="18"/>
      <color theme="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99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1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54" fillId="0" borderId="0" xfId="0" applyFont="1" applyAlignment="1">
      <alignment horizontal="center"/>
    </xf>
    <xf numFmtId="0" fontId="7" fillId="0" borderId="13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0" fontId="7" fillId="33" borderId="13" xfId="0" applyFont="1" applyFill="1" applyBorder="1" applyAlignment="1">
      <alignment horizontal="right"/>
    </xf>
    <xf numFmtId="0" fontId="55" fillId="34" borderId="0" xfId="0" applyFont="1" applyFill="1" applyBorder="1" applyAlignment="1">
      <alignment horizontal="center" vertical="center"/>
    </xf>
    <xf numFmtId="0" fontId="55" fillId="35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4" fontId="0" fillId="0" borderId="0" xfId="0" applyNumberFormat="1" applyAlignment="1">
      <alignment/>
    </xf>
    <xf numFmtId="4" fontId="6" fillId="33" borderId="13" xfId="0" applyNumberFormat="1" applyFont="1" applyFill="1" applyBorder="1" applyAlignment="1">
      <alignment horizontal="right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4" fontId="56" fillId="0" borderId="0" xfId="0" applyNumberFormat="1" applyFont="1" applyAlignment="1">
      <alignment/>
    </xf>
    <xf numFmtId="0" fontId="7" fillId="33" borderId="13" xfId="0" applyFont="1" applyFill="1" applyBorder="1" applyAlignment="1">
      <alignment horizontal="left" wrapText="1"/>
    </xf>
    <xf numFmtId="0" fontId="6" fillId="36" borderId="13" xfId="0" applyFont="1" applyFill="1" applyBorder="1" applyAlignment="1">
      <alignment horizontal="left" wrapText="1"/>
    </xf>
    <xf numFmtId="3" fontId="6" fillId="0" borderId="13" xfId="0" applyNumberFormat="1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0" fillId="0" borderId="13" xfId="0" applyBorder="1" applyAlignment="1">
      <alignment wrapText="1"/>
    </xf>
    <xf numFmtId="0" fontId="6" fillId="36" borderId="13" xfId="0" applyFont="1" applyFill="1" applyBorder="1" applyAlignment="1">
      <alignment horizontal="center" wrapText="1"/>
    </xf>
    <xf numFmtId="4" fontId="6" fillId="36" borderId="13" xfId="0" applyNumberFormat="1" applyFont="1" applyFill="1" applyBorder="1" applyAlignment="1">
      <alignment horizontal="center" wrapText="1"/>
    </xf>
    <xf numFmtId="17" fontId="0" fillId="0" borderId="0" xfId="0" applyNumberFormat="1" applyAlignment="1">
      <alignment/>
    </xf>
    <xf numFmtId="4" fontId="7" fillId="36" borderId="13" xfId="0" applyNumberFormat="1" applyFont="1" applyFill="1" applyBorder="1" applyAlignment="1">
      <alignment wrapText="1"/>
    </xf>
    <xf numFmtId="0" fontId="57" fillId="0" borderId="0" xfId="0" applyFont="1" applyAlignment="1">
      <alignment/>
    </xf>
    <xf numFmtId="2" fontId="6" fillId="0" borderId="13" xfId="0" applyNumberFormat="1" applyFont="1" applyBorder="1" applyAlignment="1">
      <alignment horizontal="right"/>
    </xf>
    <xf numFmtId="0" fontId="7" fillId="35" borderId="13" xfId="0" applyFont="1" applyFill="1" applyBorder="1" applyAlignment="1">
      <alignment horizontal="right"/>
    </xf>
    <xf numFmtId="4" fontId="6" fillId="35" borderId="13" xfId="0" applyNumberFormat="1" applyFont="1" applyFill="1" applyBorder="1" applyAlignment="1">
      <alignment horizontal="right"/>
    </xf>
    <xf numFmtId="2" fontId="7" fillId="0" borderId="13" xfId="0" applyNumberFormat="1" applyFont="1" applyBorder="1" applyAlignment="1">
      <alignment horizontal="right"/>
    </xf>
    <xf numFmtId="3" fontId="58" fillId="0" borderId="13" xfId="0" applyNumberFormat="1" applyFont="1" applyBorder="1" applyAlignment="1">
      <alignment horizontal="left" wrapText="1"/>
    </xf>
    <xf numFmtId="0" fontId="58" fillId="0" borderId="13" xfId="0" applyFont="1" applyBorder="1" applyAlignment="1">
      <alignment horizontal="left" wrapText="1"/>
    </xf>
    <xf numFmtId="0" fontId="6" fillId="35" borderId="13" xfId="0" applyFont="1" applyFill="1" applyBorder="1" applyAlignment="1">
      <alignment horizontal="right"/>
    </xf>
    <xf numFmtId="2" fontId="6" fillId="35" borderId="13" xfId="0" applyNumberFormat="1" applyFont="1" applyFill="1" applyBorder="1" applyAlignment="1">
      <alignment horizontal="right"/>
    </xf>
    <xf numFmtId="0" fontId="59" fillId="35" borderId="0" xfId="0" applyFont="1" applyFill="1" applyAlignment="1">
      <alignment/>
    </xf>
    <xf numFmtId="0" fontId="60" fillId="0" borderId="11" xfId="0" applyFont="1" applyBorder="1" applyAlignment="1">
      <alignment horizontal="center" vertical="center" wrapText="1"/>
    </xf>
    <xf numFmtId="49" fontId="60" fillId="0" borderId="11" xfId="0" applyNumberFormat="1" applyFont="1" applyBorder="1" applyAlignment="1">
      <alignment horizontal="center" vertical="center" wrapText="1"/>
    </xf>
    <xf numFmtId="0" fontId="61" fillId="33" borderId="13" xfId="0" applyFont="1" applyFill="1" applyBorder="1" applyAlignment="1">
      <alignment/>
    </xf>
    <xf numFmtId="0" fontId="58" fillId="36" borderId="13" xfId="0" applyFont="1" applyFill="1" applyBorder="1" applyAlignment="1">
      <alignment wrapText="1"/>
    </xf>
    <xf numFmtId="0" fontId="58" fillId="0" borderId="13" xfId="0" applyFont="1" applyBorder="1" applyAlignment="1">
      <alignment horizontal="right"/>
    </xf>
    <xf numFmtId="2" fontId="58" fillId="0" borderId="13" xfId="0" applyNumberFormat="1" applyFont="1" applyBorder="1" applyAlignment="1">
      <alignment horizontal="right"/>
    </xf>
    <xf numFmtId="4" fontId="58" fillId="0" borderId="13" xfId="0" applyNumberFormat="1" applyFont="1" applyBorder="1" applyAlignment="1">
      <alignment horizontal="right"/>
    </xf>
    <xf numFmtId="4" fontId="61" fillId="33" borderId="13" xfId="0" applyNumberFormat="1" applyFont="1" applyFill="1" applyBorder="1" applyAlignment="1">
      <alignment horizontal="right"/>
    </xf>
    <xf numFmtId="4" fontId="57" fillId="0" borderId="13" xfId="0" applyNumberFormat="1" applyFont="1" applyBorder="1" applyAlignment="1">
      <alignment/>
    </xf>
    <xf numFmtId="4" fontId="62" fillId="0" borderId="0" xfId="0" applyNumberFormat="1" applyFont="1" applyAlignment="1">
      <alignment/>
    </xf>
    <xf numFmtId="4" fontId="57" fillId="0" borderId="0" xfId="0" applyNumberFormat="1" applyFont="1" applyAlignment="1">
      <alignment/>
    </xf>
    <xf numFmtId="0" fontId="63" fillId="0" borderId="0" xfId="0" applyFont="1" applyAlignment="1">
      <alignment horizontal="center"/>
    </xf>
    <xf numFmtId="212" fontId="6" fillId="35" borderId="13" xfId="0" applyNumberFormat="1" applyFont="1" applyFill="1" applyBorder="1" applyAlignment="1">
      <alignment horizontal="right"/>
    </xf>
    <xf numFmtId="3" fontId="6" fillId="36" borderId="13" xfId="0" applyNumberFormat="1" applyFont="1" applyFill="1" applyBorder="1" applyAlignment="1">
      <alignment horizontal="left" wrapText="1"/>
    </xf>
    <xf numFmtId="3" fontId="6" fillId="35" borderId="13" xfId="0" applyNumberFormat="1" applyFont="1" applyFill="1" applyBorder="1" applyAlignment="1">
      <alignment horizontal="left" wrapText="1"/>
    </xf>
    <xf numFmtId="0" fontId="58" fillId="35" borderId="13" xfId="0" applyFont="1" applyFill="1" applyBorder="1" applyAlignment="1">
      <alignment horizontal="right" wrapText="1"/>
    </xf>
    <xf numFmtId="0" fontId="0" fillId="35" borderId="13" xfId="0" applyFill="1" applyBorder="1" applyAlignment="1">
      <alignment/>
    </xf>
    <xf numFmtId="0" fontId="0" fillId="35" borderId="0" xfId="0" applyFill="1" applyAlignment="1">
      <alignment/>
    </xf>
    <xf numFmtId="0" fontId="7" fillId="37" borderId="13" xfId="0" applyFont="1" applyFill="1" applyBorder="1" applyAlignment="1">
      <alignment horizontal="right"/>
    </xf>
    <xf numFmtId="0" fontId="55" fillId="38" borderId="0" xfId="0" applyFont="1" applyFill="1" applyBorder="1" applyAlignment="1">
      <alignment horizontal="center" vertical="center"/>
    </xf>
    <xf numFmtId="4" fontId="8" fillId="39" borderId="0" xfId="0" applyNumberFormat="1" applyFont="1" applyFill="1" applyAlignment="1">
      <alignment/>
    </xf>
    <xf numFmtId="216" fontId="6" fillId="35" borderId="13" xfId="0" applyNumberFormat="1" applyFont="1" applyFill="1" applyBorder="1" applyAlignment="1">
      <alignment horizontal="right"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5" fillId="34" borderId="18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55" fillId="35" borderId="19" xfId="0" applyFont="1" applyFill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58" fillId="0" borderId="20" xfId="0" applyFont="1" applyBorder="1" applyAlignment="1">
      <alignment horizontal="center" wrapText="1"/>
    </xf>
    <xf numFmtId="0" fontId="58" fillId="0" borderId="19" xfId="0" applyFont="1" applyBorder="1" applyAlignment="1">
      <alignment horizontal="center" wrapText="1"/>
    </xf>
    <xf numFmtId="0" fontId="58" fillId="0" borderId="21" xfId="0" applyFont="1" applyBorder="1" applyAlignment="1">
      <alignment horizontal="center" wrapText="1"/>
    </xf>
    <xf numFmtId="0" fontId="58" fillId="0" borderId="14" xfId="0" applyFont="1" applyBorder="1" applyAlignment="1">
      <alignment horizontal="center" wrapText="1"/>
    </xf>
    <xf numFmtId="0" fontId="58" fillId="0" borderId="18" xfId="0" applyFont="1" applyBorder="1" applyAlignment="1">
      <alignment horizontal="center" wrapText="1"/>
    </xf>
    <xf numFmtId="0" fontId="58" fillId="0" borderId="22" xfId="0" applyFont="1" applyBorder="1" applyAlignment="1">
      <alignment horizontal="center" wrapText="1"/>
    </xf>
    <xf numFmtId="0" fontId="64" fillId="34" borderId="0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</xdr:row>
      <xdr:rowOff>123825</xdr:rowOff>
    </xdr:from>
    <xdr:to>
      <xdr:col>2</xdr:col>
      <xdr:colOff>2114550</xdr:colOff>
      <xdr:row>3</xdr:row>
      <xdr:rowOff>47625</xdr:rowOff>
    </xdr:to>
    <xdr:pic>
      <xdr:nvPicPr>
        <xdr:cNvPr id="1" name="Obrázok 1" descr="C:\Users\stefanova\Downloads\imag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0"/>
          <a:ext cx="2028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</xdr:row>
      <xdr:rowOff>123825</xdr:rowOff>
    </xdr:from>
    <xdr:to>
      <xdr:col>2</xdr:col>
      <xdr:colOff>2114550</xdr:colOff>
      <xdr:row>3</xdr:row>
      <xdr:rowOff>47625</xdr:rowOff>
    </xdr:to>
    <xdr:pic>
      <xdr:nvPicPr>
        <xdr:cNvPr id="1" name="Obrázok 1" descr="C:\Users\stefanova\Downloads\imag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0"/>
          <a:ext cx="2028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89"/>
  <sheetViews>
    <sheetView zoomScale="80" zoomScaleNormal="80" zoomScalePageLayoutView="0" workbookViewId="0" topLeftCell="A1">
      <selection activeCell="K21" sqref="K21"/>
    </sheetView>
  </sheetViews>
  <sheetFormatPr defaultColWidth="9.00390625" defaultRowHeight="12.75"/>
  <cols>
    <col min="1" max="1" width="5.375" style="0" customWidth="1"/>
    <col min="2" max="2" width="8.75390625" style="2" bestFit="1" customWidth="1"/>
    <col min="3" max="3" width="29.25390625" style="0" customWidth="1"/>
    <col min="4" max="4" width="33.875" style="0" customWidth="1"/>
    <col min="5" max="5" width="10.375" style="0" customWidth="1"/>
    <col min="6" max="6" width="18.00390625" style="61" customWidth="1"/>
    <col min="7" max="7" width="11.375" style="0" bestFit="1" customWidth="1"/>
    <col min="8" max="8" width="12.625" style="0" customWidth="1"/>
    <col min="9" max="9" width="14.75390625" style="0" customWidth="1"/>
    <col min="10" max="10" width="14.25390625" style="0" customWidth="1"/>
    <col min="11" max="11" width="14.625" style="16" customWidth="1"/>
    <col min="12" max="12" width="13.75390625" style="16" customWidth="1"/>
    <col min="13" max="13" width="13.625" style="34" customWidth="1"/>
    <col min="14" max="14" width="13.125" style="34" customWidth="1"/>
    <col min="16" max="16" width="9.75390625" style="0" bestFit="1" customWidth="1"/>
    <col min="17" max="17" width="15.125" style="0" bestFit="1" customWidth="1"/>
    <col min="18" max="19" width="13.125" style="0" customWidth="1"/>
  </cols>
  <sheetData>
    <row r="2" ht="12.75"/>
    <row r="3" spans="4:10" ht="46.5" customHeight="1">
      <c r="D3" s="72" t="s">
        <v>4</v>
      </c>
      <c r="E3" s="72"/>
      <c r="F3" s="63"/>
      <c r="G3" s="13"/>
      <c r="H3" s="75" t="s">
        <v>9</v>
      </c>
      <c r="I3" s="75"/>
      <c r="J3" s="55"/>
    </row>
    <row r="4" spans="1:8" ht="21.75" customHeight="1">
      <c r="A4" s="6" t="s">
        <v>12</v>
      </c>
      <c r="B4" s="6" t="s">
        <v>13</v>
      </c>
      <c r="D4" s="74"/>
      <c r="E4" s="74"/>
      <c r="F4" s="14"/>
      <c r="G4" s="14"/>
      <c r="H4" s="8" t="s">
        <v>15</v>
      </c>
    </row>
    <row r="5" spans="1:18" ht="21.75" customHeight="1">
      <c r="A5" s="69">
        <v>1</v>
      </c>
      <c r="B5" s="3"/>
      <c r="C5" s="25" t="s">
        <v>0</v>
      </c>
      <c r="D5" s="25" t="s">
        <v>26</v>
      </c>
      <c r="E5" s="7"/>
      <c r="F5" s="66" t="s">
        <v>17</v>
      </c>
      <c r="G5" s="67"/>
      <c r="H5" s="68"/>
      <c r="I5" s="66" t="s">
        <v>30</v>
      </c>
      <c r="J5" s="67"/>
      <c r="K5" s="67"/>
      <c r="L5" s="68"/>
      <c r="M5" s="46" t="s">
        <v>31</v>
      </c>
      <c r="N5" s="46" t="s">
        <v>32</v>
      </c>
      <c r="Q5" s="32"/>
      <c r="R5" s="32"/>
    </row>
    <row r="6" spans="1:14" ht="57.75">
      <c r="A6" s="70"/>
      <c r="B6" s="4"/>
      <c r="C6" s="26" t="s">
        <v>1</v>
      </c>
      <c r="D6" s="26" t="s">
        <v>2</v>
      </c>
      <c r="E6" s="30" t="s">
        <v>14</v>
      </c>
      <c r="F6" s="30" t="s">
        <v>18</v>
      </c>
      <c r="G6" s="30" t="s">
        <v>20</v>
      </c>
      <c r="H6" s="30" t="s">
        <v>19</v>
      </c>
      <c r="I6" s="30" t="s">
        <v>16</v>
      </c>
      <c r="J6" s="30" t="s">
        <v>10</v>
      </c>
      <c r="K6" s="31" t="s">
        <v>11</v>
      </c>
      <c r="L6" s="33" t="s">
        <v>52</v>
      </c>
      <c r="M6" s="47"/>
      <c r="N6" s="47"/>
    </row>
    <row r="7" spans="1:14" ht="38.25" customHeight="1">
      <c r="A7" s="70"/>
      <c r="B7" s="4"/>
      <c r="C7" s="27" t="s">
        <v>25</v>
      </c>
      <c r="D7" s="28" t="s">
        <v>39</v>
      </c>
      <c r="E7" s="10">
        <v>1</v>
      </c>
      <c r="F7" s="41"/>
      <c r="G7" s="10"/>
      <c r="H7" s="11"/>
      <c r="I7" s="11"/>
      <c r="J7" s="10"/>
      <c r="K7" s="11"/>
      <c r="L7" s="11"/>
      <c r="M7" s="48"/>
      <c r="N7" s="48"/>
    </row>
    <row r="8" spans="1:14" ht="42.75" customHeight="1">
      <c r="A8" s="70"/>
      <c r="B8" s="4"/>
      <c r="C8" s="28"/>
      <c r="D8" s="28" t="s">
        <v>40</v>
      </c>
      <c r="E8" s="10">
        <v>1</v>
      </c>
      <c r="F8" s="41"/>
      <c r="G8" s="10"/>
      <c r="H8" s="11"/>
      <c r="I8" s="11"/>
      <c r="J8" s="10"/>
      <c r="K8" s="11"/>
      <c r="L8" s="11"/>
      <c r="M8" s="48"/>
      <c r="N8" s="48"/>
    </row>
    <row r="9" spans="1:14" ht="41.25" customHeight="1">
      <c r="A9" s="70"/>
      <c r="B9" s="4"/>
      <c r="C9" s="28"/>
      <c r="D9" s="28" t="s">
        <v>41</v>
      </c>
      <c r="E9" s="10">
        <v>1</v>
      </c>
      <c r="F9" s="41"/>
      <c r="G9" s="10"/>
      <c r="H9" s="11"/>
      <c r="I9" s="11"/>
      <c r="J9" s="10"/>
      <c r="K9" s="11"/>
      <c r="L9" s="11"/>
      <c r="M9" s="48"/>
      <c r="N9" s="48"/>
    </row>
    <row r="10" spans="1:14" ht="15" customHeight="1">
      <c r="A10" s="71"/>
      <c r="B10" s="4" t="s">
        <v>8</v>
      </c>
      <c r="C10" s="28"/>
      <c r="D10" s="28"/>
      <c r="E10" s="10"/>
      <c r="F10" s="42">
        <v>2965.01</v>
      </c>
      <c r="G10" s="35">
        <f>F10/100*20</f>
        <v>593.0020000000001</v>
      </c>
      <c r="H10" s="35">
        <f>F10+G10</f>
        <v>3558.012</v>
      </c>
      <c r="I10" s="35">
        <f>H10</f>
        <v>3558.012</v>
      </c>
      <c r="J10" s="35"/>
      <c r="K10" s="35">
        <f>H10</f>
        <v>3558.012</v>
      </c>
      <c r="L10" s="35"/>
      <c r="M10" s="49"/>
      <c r="N10" s="49">
        <f>K10</f>
        <v>3558.012</v>
      </c>
    </row>
    <row r="11" spans="1:14" ht="40.5" customHeight="1">
      <c r="A11" s="69">
        <v>2</v>
      </c>
      <c r="B11" s="3"/>
      <c r="C11" s="25" t="s">
        <v>0</v>
      </c>
      <c r="D11" s="25" t="s">
        <v>5</v>
      </c>
      <c r="E11" s="12"/>
      <c r="F11" s="62"/>
      <c r="G11" s="12"/>
      <c r="H11" s="12"/>
      <c r="I11" s="12"/>
      <c r="J11" s="12"/>
      <c r="K11" s="17"/>
      <c r="L11" s="11"/>
      <c r="M11" s="48"/>
      <c r="N11" s="48"/>
    </row>
    <row r="12" spans="1:14" ht="40.5" customHeight="1">
      <c r="A12" s="70"/>
      <c r="B12" s="4" t="s">
        <v>21</v>
      </c>
      <c r="C12" s="28" t="s">
        <v>42</v>
      </c>
      <c r="D12" s="28" t="s">
        <v>49</v>
      </c>
      <c r="E12" s="10">
        <v>1</v>
      </c>
      <c r="F12" s="37">
        <v>10432.12</v>
      </c>
      <c r="G12" s="11">
        <f>F12/100*20</f>
        <v>2086.424</v>
      </c>
      <c r="H12" s="11">
        <f>F12+G12</f>
        <v>12518.544000000002</v>
      </c>
      <c r="I12" s="11">
        <f>E12*H12</f>
        <v>12518.544000000002</v>
      </c>
      <c r="J12" s="11"/>
      <c r="K12" s="11"/>
      <c r="L12" s="11"/>
      <c r="M12" s="48"/>
      <c r="N12" s="48"/>
    </row>
    <row r="13" spans="1:14" ht="32.25" customHeight="1">
      <c r="A13" s="70"/>
      <c r="B13" s="4" t="s">
        <v>22</v>
      </c>
      <c r="C13" s="28" t="s">
        <v>42</v>
      </c>
      <c r="D13" s="28" t="s">
        <v>48</v>
      </c>
      <c r="E13" s="10">
        <v>1</v>
      </c>
      <c r="F13" s="37">
        <v>3004.98</v>
      </c>
      <c r="G13" s="11">
        <f>F13/100*20</f>
        <v>600.996</v>
      </c>
      <c r="H13" s="11">
        <f>F13+G13</f>
        <v>3605.976</v>
      </c>
      <c r="I13" s="11">
        <f>E13*H13</f>
        <v>3605.976</v>
      </c>
      <c r="J13" s="11"/>
      <c r="K13" s="11"/>
      <c r="L13" s="11"/>
      <c r="M13" s="48"/>
      <c r="N13" s="48"/>
    </row>
    <row r="14" spans="1:14" ht="33" customHeight="1">
      <c r="A14" s="70"/>
      <c r="B14" s="4" t="s">
        <v>96</v>
      </c>
      <c r="C14" s="28" t="s">
        <v>42</v>
      </c>
      <c r="D14" s="28" t="s">
        <v>50</v>
      </c>
      <c r="E14" s="10">
        <v>1</v>
      </c>
      <c r="F14" s="37">
        <v>2904.17</v>
      </c>
      <c r="G14" s="11">
        <f>F14/100*20</f>
        <v>580.8340000000001</v>
      </c>
      <c r="H14" s="11">
        <f>F14+G14</f>
        <v>3485.004</v>
      </c>
      <c r="I14" s="11">
        <f>E14*H14</f>
        <v>3485.004</v>
      </c>
      <c r="J14" s="11"/>
      <c r="K14" s="11"/>
      <c r="L14" s="11"/>
      <c r="M14" s="48"/>
      <c r="N14" s="48"/>
    </row>
    <row r="15" spans="1:14" ht="36" customHeight="1">
      <c r="A15" s="70"/>
      <c r="B15" s="4" t="s">
        <v>97</v>
      </c>
      <c r="C15" s="28" t="s">
        <v>42</v>
      </c>
      <c r="D15" s="28" t="s">
        <v>51</v>
      </c>
      <c r="E15" s="10">
        <v>1</v>
      </c>
      <c r="F15" s="37">
        <v>7367.19</v>
      </c>
      <c r="G15" s="11">
        <f>F15/100*20</f>
        <v>1473.4379999999999</v>
      </c>
      <c r="H15" s="11">
        <f>F15+G15</f>
        <v>8840.627999999999</v>
      </c>
      <c r="I15" s="11">
        <f>E15*H15</f>
        <v>8840.627999999999</v>
      </c>
      <c r="J15" s="11"/>
      <c r="K15" s="11"/>
      <c r="L15" s="11"/>
      <c r="M15" s="48"/>
      <c r="N15" s="48"/>
    </row>
    <row r="16" spans="1:17" ht="36" customHeight="1">
      <c r="A16" s="70"/>
      <c r="B16" s="4"/>
      <c r="C16" s="28"/>
      <c r="D16" s="28"/>
      <c r="E16" s="10"/>
      <c r="F16" s="37"/>
      <c r="G16" s="11"/>
      <c r="H16" s="11"/>
      <c r="I16" s="11"/>
      <c r="J16" s="11"/>
      <c r="K16" s="11">
        <f>I12+I13+I14+I15</f>
        <v>28450.152000000002</v>
      </c>
      <c r="L16" s="11">
        <f>K16+K10</f>
        <v>32008.164</v>
      </c>
      <c r="M16" s="48"/>
      <c r="N16" s="48"/>
      <c r="Q16" s="43" t="s">
        <v>53</v>
      </c>
    </row>
    <row r="17" spans="1:18" ht="51" customHeight="1">
      <c r="A17" s="69">
        <v>3</v>
      </c>
      <c r="B17" s="3"/>
      <c r="C17" s="25" t="s">
        <v>0</v>
      </c>
      <c r="D17" s="25" t="s">
        <v>6</v>
      </c>
      <c r="E17" s="12"/>
      <c r="F17" s="62"/>
      <c r="G17" s="12"/>
      <c r="H17" s="12"/>
      <c r="I17" s="12"/>
      <c r="J17" s="12"/>
      <c r="K17" s="17"/>
      <c r="L17" s="11"/>
      <c r="M17" s="48"/>
      <c r="N17" s="48"/>
      <c r="Q17" s="32"/>
      <c r="R17" s="32"/>
    </row>
    <row r="18" spans="1:18" ht="51" customHeight="1">
      <c r="A18" s="70"/>
      <c r="B18" s="4" t="s">
        <v>98</v>
      </c>
      <c r="C18" s="28" t="s">
        <v>29</v>
      </c>
      <c r="D18" s="28" t="s">
        <v>144</v>
      </c>
      <c r="E18" s="10">
        <v>1</v>
      </c>
      <c r="F18" s="37">
        <v>8333.33334</v>
      </c>
      <c r="G18" s="37">
        <f>F18/100*20</f>
        <v>1666.6666679999998</v>
      </c>
      <c r="H18" s="37">
        <f>F18+G18</f>
        <v>10000.000007999999</v>
      </c>
      <c r="I18" s="37">
        <f>E18*H18</f>
        <v>10000.000007999999</v>
      </c>
      <c r="J18" s="36"/>
      <c r="K18" s="37"/>
      <c r="L18" s="11"/>
      <c r="M18" s="48"/>
      <c r="N18" s="48"/>
      <c r="Q18" s="32"/>
      <c r="R18" s="32"/>
    </row>
    <row r="19" spans="1:18" ht="51" customHeight="1">
      <c r="A19" s="70"/>
      <c r="B19" s="4" t="s">
        <v>99</v>
      </c>
      <c r="C19" s="28" t="s">
        <v>43</v>
      </c>
      <c r="D19" s="28" t="s">
        <v>55</v>
      </c>
      <c r="E19" s="10">
        <v>2</v>
      </c>
      <c r="F19" s="37">
        <v>5000</v>
      </c>
      <c r="G19" s="37">
        <f aca="true" t="shared" si="0" ref="G19:G25">F19/100*20</f>
        <v>1000</v>
      </c>
      <c r="H19" s="37">
        <f aca="true" t="shared" si="1" ref="H19:H25">F19+G19</f>
        <v>6000</v>
      </c>
      <c r="I19" s="37">
        <f aca="true" t="shared" si="2" ref="I19:I25">E19*H19</f>
        <v>12000</v>
      </c>
      <c r="J19" s="36"/>
      <c r="K19" s="37"/>
      <c r="L19" s="11"/>
      <c r="M19" s="48"/>
      <c r="N19" s="48"/>
      <c r="Q19" s="32"/>
      <c r="R19" s="32"/>
    </row>
    <row r="20" spans="1:18" ht="51" customHeight="1">
      <c r="A20" s="70"/>
      <c r="B20" s="4" t="s">
        <v>100</v>
      </c>
      <c r="C20" s="28" t="s">
        <v>43</v>
      </c>
      <c r="D20" s="28" t="s">
        <v>56</v>
      </c>
      <c r="E20" s="10">
        <v>2000</v>
      </c>
      <c r="F20" s="42">
        <v>0.1666666</v>
      </c>
      <c r="G20" s="37">
        <f t="shared" si="0"/>
        <v>0.03333332</v>
      </c>
      <c r="H20" s="37">
        <f t="shared" si="1"/>
        <v>0.19999992</v>
      </c>
      <c r="I20" s="37">
        <f t="shared" si="2"/>
        <v>399.99984</v>
      </c>
      <c r="J20" s="36"/>
      <c r="K20" s="37"/>
      <c r="L20" s="11"/>
      <c r="M20" s="48"/>
      <c r="N20" s="48"/>
      <c r="Q20" s="32"/>
      <c r="R20" s="32"/>
    </row>
    <row r="21" spans="1:18" ht="51" customHeight="1">
      <c r="A21" s="70"/>
      <c r="B21" s="4" t="s">
        <v>101</v>
      </c>
      <c r="C21" s="28" t="s">
        <v>43</v>
      </c>
      <c r="D21" s="28" t="s">
        <v>57</v>
      </c>
      <c r="E21" s="10">
        <v>2000</v>
      </c>
      <c r="F21" s="42">
        <v>1.58333333</v>
      </c>
      <c r="G21" s="37">
        <f t="shared" si="0"/>
        <v>0.31666666600000004</v>
      </c>
      <c r="H21" s="37">
        <f t="shared" si="1"/>
        <v>1.899999996</v>
      </c>
      <c r="I21" s="37">
        <f t="shared" si="2"/>
        <v>3799.999992</v>
      </c>
      <c r="J21" s="36"/>
      <c r="K21" s="37"/>
      <c r="L21" s="11"/>
      <c r="M21" s="48"/>
      <c r="N21" s="48"/>
      <c r="Q21" s="32"/>
      <c r="R21" s="32"/>
    </row>
    <row r="22" spans="1:18" ht="51" customHeight="1">
      <c r="A22" s="70"/>
      <c r="B22" s="4" t="s">
        <v>102</v>
      </c>
      <c r="C22" s="28"/>
      <c r="D22" s="28" t="s">
        <v>58</v>
      </c>
      <c r="E22" s="10">
        <v>1</v>
      </c>
      <c r="F22" s="42">
        <v>583.333333</v>
      </c>
      <c r="G22" s="37">
        <f t="shared" si="0"/>
        <v>116.66666660000001</v>
      </c>
      <c r="H22" s="37">
        <f t="shared" si="1"/>
        <v>699.9999996</v>
      </c>
      <c r="I22" s="37">
        <f t="shared" si="2"/>
        <v>699.9999996</v>
      </c>
      <c r="J22" s="36"/>
      <c r="K22" s="37"/>
      <c r="L22" s="11"/>
      <c r="M22" s="48"/>
      <c r="N22" s="48"/>
      <c r="Q22" s="32"/>
      <c r="R22" s="32"/>
    </row>
    <row r="23" spans="1:18" ht="51" customHeight="1">
      <c r="A23" s="70"/>
      <c r="B23" s="4" t="s">
        <v>103</v>
      </c>
      <c r="C23" s="28"/>
      <c r="D23" s="28" t="s">
        <v>61</v>
      </c>
      <c r="E23" s="10">
        <v>1</v>
      </c>
      <c r="F23" s="42">
        <v>916.666666</v>
      </c>
      <c r="G23" s="37">
        <f t="shared" si="0"/>
        <v>183.33333319999997</v>
      </c>
      <c r="H23" s="37">
        <f t="shared" si="1"/>
        <v>1099.9999991999998</v>
      </c>
      <c r="I23" s="37">
        <f t="shared" si="2"/>
        <v>1099.9999991999998</v>
      </c>
      <c r="J23" s="36"/>
      <c r="K23" s="37"/>
      <c r="L23" s="11"/>
      <c r="M23" s="48"/>
      <c r="N23" s="48"/>
      <c r="Q23" s="32"/>
      <c r="R23" s="32"/>
    </row>
    <row r="24" spans="1:18" ht="51" customHeight="1">
      <c r="A24" s="70"/>
      <c r="B24" s="4" t="s">
        <v>104</v>
      </c>
      <c r="C24" s="28" t="s">
        <v>43</v>
      </c>
      <c r="D24" s="28" t="s">
        <v>59</v>
      </c>
      <c r="E24" s="10">
        <v>1</v>
      </c>
      <c r="F24" s="42">
        <v>1166.666666</v>
      </c>
      <c r="G24" s="37">
        <f t="shared" si="0"/>
        <v>233.33333320000003</v>
      </c>
      <c r="H24" s="37">
        <f t="shared" si="1"/>
        <v>1399.9999992</v>
      </c>
      <c r="I24" s="37">
        <f t="shared" si="2"/>
        <v>1399.9999992</v>
      </c>
      <c r="J24" s="36"/>
      <c r="K24" s="37"/>
      <c r="L24" s="11"/>
      <c r="M24" s="48"/>
      <c r="N24" s="48"/>
      <c r="Q24" s="32"/>
      <c r="R24" s="32"/>
    </row>
    <row r="25" spans="1:14" ht="43.5">
      <c r="A25" s="70"/>
      <c r="B25" s="4" t="s">
        <v>105</v>
      </c>
      <c r="C25" s="28" t="s">
        <v>43</v>
      </c>
      <c r="D25" s="28" t="s">
        <v>60</v>
      </c>
      <c r="E25" s="10">
        <v>1</v>
      </c>
      <c r="F25" s="42">
        <v>916.666666</v>
      </c>
      <c r="G25" s="37">
        <f t="shared" si="0"/>
        <v>183.33333319999997</v>
      </c>
      <c r="H25" s="37">
        <f t="shared" si="1"/>
        <v>1099.9999991999998</v>
      </c>
      <c r="I25" s="37">
        <f t="shared" si="2"/>
        <v>1099.9999991999998</v>
      </c>
      <c r="J25" s="9"/>
      <c r="K25" s="11"/>
      <c r="L25" s="11"/>
      <c r="M25" s="48"/>
      <c r="N25" s="48"/>
    </row>
    <row r="26" spans="1:14" ht="13.5" customHeight="1">
      <c r="A26" s="71"/>
      <c r="B26" s="5"/>
      <c r="C26" s="28"/>
      <c r="D26" s="28"/>
      <c r="E26" s="10"/>
      <c r="F26" s="41"/>
      <c r="G26" s="10"/>
      <c r="H26" s="10"/>
      <c r="I26" s="10"/>
      <c r="J26" s="10"/>
      <c r="K26" s="11">
        <f>SUM(I18:I25)</f>
        <v>30499.999837200005</v>
      </c>
      <c r="L26" s="11">
        <f>K26</f>
        <v>30499.999837200005</v>
      </c>
      <c r="M26" s="50"/>
      <c r="N26" s="50"/>
    </row>
    <row r="27" spans="1:18" ht="37.5" customHeight="1">
      <c r="A27" s="69">
        <v>4</v>
      </c>
      <c r="B27" s="3"/>
      <c r="C27" s="25" t="s">
        <v>0</v>
      </c>
      <c r="D27" s="25" t="s">
        <v>7</v>
      </c>
      <c r="E27" s="12"/>
      <c r="F27" s="62"/>
      <c r="G27" s="12"/>
      <c r="H27" s="12"/>
      <c r="I27" s="12"/>
      <c r="J27" s="12"/>
      <c r="K27" s="17"/>
      <c r="L27" s="11"/>
      <c r="M27" s="50"/>
      <c r="N27" s="50"/>
      <c r="O27" t="s">
        <v>135</v>
      </c>
      <c r="Q27" s="32"/>
      <c r="R27" s="32"/>
    </row>
    <row r="28" spans="1:18" ht="24.75" customHeight="1">
      <c r="A28" s="70"/>
      <c r="B28" s="4" t="s">
        <v>106</v>
      </c>
      <c r="C28" s="26" t="s">
        <v>44</v>
      </c>
      <c r="D28" s="28" t="s">
        <v>46</v>
      </c>
      <c r="E28" s="9"/>
      <c r="F28" s="36"/>
      <c r="G28" s="9"/>
      <c r="H28" s="9"/>
      <c r="I28" s="9"/>
      <c r="J28" s="9"/>
      <c r="K28" s="11"/>
      <c r="L28" s="11"/>
      <c r="M28" s="50"/>
      <c r="N28" s="50"/>
      <c r="Q28" s="32"/>
      <c r="R28" s="32"/>
    </row>
    <row r="29" spans="1:14" ht="37.5" customHeight="1">
      <c r="A29" s="70"/>
      <c r="B29" s="44" t="s">
        <v>107</v>
      </c>
      <c r="C29" s="27" t="s">
        <v>38</v>
      </c>
      <c r="D29" s="28" t="s">
        <v>62</v>
      </c>
      <c r="E29" s="10">
        <v>50</v>
      </c>
      <c r="F29" s="65">
        <v>83.333333</v>
      </c>
      <c r="G29" s="11">
        <f>F29/100*20</f>
        <v>16.6666666</v>
      </c>
      <c r="H29" s="11">
        <f>F29+G29</f>
        <v>99.9999996</v>
      </c>
      <c r="I29" s="11">
        <f>E29*H29</f>
        <v>4999.99998</v>
      </c>
      <c r="J29" s="9"/>
      <c r="K29" s="11"/>
      <c r="L29" s="11"/>
      <c r="M29" s="50"/>
      <c r="N29" s="50"/>
    </row>
    <row r="30" spans="1:14" ht="39" customHeight="1">
      <c r="A30" s="70"/>
      <c r="B30" s="44" t="s">
        <v>108</v>
      </c>
      <c r="C30" s="40"/>
      <c r="D30" s="28" t="s">
        <v>63</v>
      </c>
      <c r="E30" s="10">
        <v>1</v>
      </c>
      <c r="F30" s="65">
        <v>2500</v>
      </c>
      <c r="G30" s="11">
        <f aca="true" t="shared" si="3" ref="G30:G41">F30/100*20</f>
        <v>500</v>
      </c>
      <c r="H30" s="11">
        <f aca="true" t="shared" si="4" ref="H30:H41">F30+G30</f>
        <v>3000</v>
      </c>
      <c r="I30" s="11">
        <f aca="true" t="shared" si="5" ref="I30:I45">E30*H30</f>
        <v>3000</v>
      </c>
      <c r="J30" s="9"/>
      <c r="K30" s="11"/>
      <c r="L30" s="11"/>
      <c r="M30" s="50"/>
      <c r="N30" s="50"/>
    </row>
    <row r="31" spans="1:14" ht="37.5" customHeight="1">
      <c r="A31" s="70"/>
      <c r="B31" s="44" t="s">
        <v>109</v>
      </c>
      <c r="C31" s="39"/>
      <c r="D31" s="28" t="s">
        <v>64</v>
      </c>
      <c r="E31" s="10">
        <v>500</v>
      </c>
      <c r="F31" s="65">
        <v>0.58333333</v>
      </c>
      <c r="G31" s="11">
        <f t="shared" si="3"/>
        <v>0.116666666</v>
      </c>
      <c r="H31" s="11">
        <f t="shared" si="4"/>
        <v>0.699999996</v>
      </c>
      <c r="I31" s="11">
        <f t="shared" si="5"/>
        <v>349.999998</v>
      </c>
      <c r="J31" s="9"/>
      <c r="K31" s="11"/>
      <c r="L31" s="11"/>
      <c r="M31" s="50"/>
      <c r="N31" s="50"/>
    </row>
    <row r="32" spans="1:14" ht="26.25" customHeight="1">
      <c r="A32" s="70"/>
      <c r="B32" s="4" t="s">
        <v>110</v>
      </c>
      <c r="C32" s="26" t="s">
        <v>45</v>
      </c>
      <c r="D32" s="28" t="s">
        <v>47</v>
      </c>
      <c r="E32" s="10"/>
      <c r="F32" s="65"/>
      <c r="G32" s="11">
        <f t="shared" si="3"/>
        <v>0</v>
      </c>
      <c r="H32" s="11">
        <f t="shared" si="4"/>
        <v>0</v>
      </c>
      <c r="I32" s="11">
        <f t="shared" si="5"/>
        <v>0</v>
      </c>
      <c r="J32" s="9"/>
      <c r="K32" s="11"/>
      <c r="L32" s="11"/>
      <c r="M32" s="50"/>
      <c r="N32" s="50"/>
    </row>
    <row r="33" spans="1:14" ht="36.75" customHeight="1">
      <c r="A33" s="70"/>
      <c r="B33" s="45" t="s">
        <v>111</v>
      </c>
      <c r="C33" s="27" t="s">
        <v>38</v>
      </c>
      <c r="D33" s="28" t="s">
        <v>65</v>
      </c>
      <c r="E33" s="10">
        <v>50</v>
      </c>
      <c r="F33" s="65">
        <v>45</v>
      </c>
      <c r="G33" s="11">
        <f t="shared" si="3"/>
        <v>9</v>
      </c>
      <c r="H33" s="11">
        <f t="shared" si="4"/>
        <v>54</v>
      </c>
      <c r="I33" s="11">
        <f t="shared" si="5"/>
        <v>2700</v>
      </c>
      <c r="J33" s="9"/>
      <c r="K33" s="11"/>
      <c r="L33" s="11"/>
      <c r="M33" s="50"/>
      <c r="N33" s="50"/>
    </row>
    <row r="34" spans="1:14" ht="37.5" customHeight="1">
      <c r="A34" s="70"/>
      <c r="B34" s="44" t="s">
        <v>112</v>
      </c>
      <c r="C34" s="40"/>
      <c r="D34" s="28" t="s">
        <v>66</v>
      </c>
      <c r="E34" s="10">
        <v>1</v>
      </c>
      <c r="F34" s="65">
        <v>2500</v>
      </c>
      <c r="G34" s="11">
        <f t="shared" si="3"/>
        <v>500</v>
      </c>
      <c r="H34" s="11">
        <f t="shared" si="4"/>
        <v>3000</v>
      </c>
      <c r="I34" s="11">
        <f t="shared" si="5"/>
        <v>3000</v>
      </c>
      <c r="J34" s="9"/>
      <c r="K34" s="11"/>
      <c r="L34" s="11"/>
      <c r="M34" s="50"/>
      <c r="N34" s="50"/>
    </row>
    <row r="35" spans="1:14" ht="37.5" customHeight="1">
      <c r="A35" s="70"/>
      <c r="B35" s="44" t="s">
        <v>113</v>
      </c>
      <c r="C35" s="39"/>
      <c r="D35" s="28" t="s">
        <v>67</v>
      </c>
      <c r="E35" s="10">
        <v>850</v>
      </c>
      <c r="F35" s="65">
        <v>0.58333333</v>
      </c>
      <c r="G35" s="11">
        <f t="shared" si="3"/>
        <v>0.116666666</v>
      </c>
      <c r="H35" s="11">
        <f t="shared" si="4"/>
        <v>0.699999996</v>
      </c>
      <c r="I35" s="11">
        <f t="shared" si="5"/>
        <v>594.9999965999999</v>
      </c>
      <c r="J35" s="9"/>
      <c r="K35" s="11"/>
      <c r="L35" s="11"/>
      <c r="M35" s="50"/>
      <c r="N35" s="50"/>
    </row>
    <row r="36" spans="1:14" ht="37.5" customHeight="1">
      <c r="A36" s="70"/>
      <c r="B36" s="4" t="s">
        <v>114</v>
      </c>
      <c r="C36" s="26" t="s">
        <v>68</v>
      </c>
      <c r="D36" s="28"/>
      <c r="E36" s="10"/>
      <c r="F36" s="65"/>
      <c r="G36" s="11"/>
      <c r="H36" s="11"/>
      <c r="I36" s="11"/>
      <c r="J36" s="9"/>
      <c r="K36" s="11"/>
      <c r="L36" s="11"/>
      <c r="M36" s="50"/>
      <c r="N36" s="50"/>
    </row>
    <row r="37" spans="1:14" ht="37.5" customHeight="1">
      <c r="A37" s="70"/>
      <c r="B37" s="44" t="s">
        <v>115</v>
      </c>
      <c r="C37" s="28" t="s">
        <v>28</v>
      </c>
      <c r="D37" s="28" t="s">
        <v>145</v>
      </c>
      <c r="E37" s="10">
        <v>4</v>
      </c>
      <c r="F37" s="65">
        <v>125</v>
      </c>
      <c r="G37" s="11">
        <f t="shared" si="3"/>
        <v>25</v>
      </c>
      <c r="H37" s="11">
        <f t="shared" si="4"/>
        <v>150</v>
      </c>
      <c r="I37" s="11">
        <f t="shared" si="5"/>
        <v>600</v>
      </c>
      <c r="J37" s="9"/>
      <c r="K37" s="11"/>
      <c r="L37" s="11"/>
      <c r="M37" s="50"/>
      <c r="N37" s="50"/>
    </row>
    <row r="38" spans="1:14" ht="37.5" customHeight="1">
      <c r="A38" s="70"/>
      <c r="B38" s="44" t="s">
        <v>116</v>
      </c>
      <c r="C38" s="28" t="s">
        <v>28</v>
      </c>
      <c r="D38" s="28" t="s">
        <v>146</v>
      </c>
      <c r="E38" s="10">
        <v>4</v>
      </c>
      <c r="F38" s="65">
        <v>125</v>
      </c>
      <c r="G38" s="11">
        <f t="shared" si="3"/>
        <v>25</v>
      </c>
      <c r="H38" s="11">
        <f t="shared" si="4"/>
        <v>150</v>
      </c>
      <c r="I38" s="11">
        <f t="shared" si="5"/>
        <v>600</v>
      </c>
      <c r="J38" s="9"/>
      <c r="K38" s="11"/>
      <c r="L38" s="11"/>
      <c r="M38" s="50"/>
      <c r="N38" s="50"/>
    </row>
    <row r="39" spans="1:14" ht="37.5" customHeight="1">
      <c r="A39" s="70"/>
      <c r="B39" s="44" t="s">
        <v>117</v>
      </c>
      <c r="C39" s="28" t="s">
        <v>28</v>
      </c>
      <c r="D39" s="28" t="s">
        <v>81</v>
      </c>
      <c r="E39" s="10">
        <v>4</v>
      </c>
      <c r="F39" s="65">
        <v>150</v>
      </c>
      <c r="G39" s="11">
        <f t="shared" si="3"/>
        <v>30</v>
      </c>
      <c r="H39" s="11">
        <f t="shared" si="4"/>
        <v>180</v>
      </c>
      <c r="I39" s="11">
        <f t="shared" si="5"/>
        <v>720</v>
      </c>
      <c r="J39" s="9"/>
      <c r="K39" s="11"/>
      <c r="L39" s="11"/>
      <c r="M39" s="50"/>
      <c r="N39" s="50"/>
    </row>
    <row r="40" spans="1:14" ht="37.5" customHeight="1">
      <c r="A40" s="70"/>
      <c r="B40" s="4" t="s">
        <v>118</v>
      </c>
      <c r="C40" s="26" t="s">
        <v>71</v>
      </c>
      <c r="D40" s="28"/>
      <c r="E40" s="10"/>
      <c r="F40" s="65"/>
      <c r="G40" s="11"/>
      <c r="H40" s="11"/>
      <c r="I40" s="11"/>
      <c r="J40" s="9"/>
      <c r="K40" s="11"/>
      <c r="L40" s="11"/>
      <c r="M40" s="50"/>
      <c r="N40" s="50"/>
    </row>
    <row r="41" spans="1:14" ht="54.75" customHeight="1">
      <c r="A41" s="70"/>
      <c r="B41" s="44" t="s">
        <v>119</v>
      </c>
      <c r="C41" s="28" t="s">
        <v>28</v>
      </c>
      <c r="D41" s="28" t="s">
        <v>72</v>
      </c>
      <c r="E41" s="10">
        <v>8</v>
      </c>
      <c r="F41" s="65">
        <v>45.45</v>
      </c>
      <c r="G41" s="11">
        <f t="shared" si="3"/>
        <v>9.09</v>
      </c>
      <c r="H41" s="11">
        <f t="shared" si="4"/>
        <v>54.540000000000006</v>
      </c>
      <c r="I41" s="11">
        <f t="shared" si="5"/>
        <v>436.32000000000005</v>
      </c>
      <c r="J41" s="9"/>
      <c r="K41" s="11"/>
      <c r="L41" s="11"/>
      <c r="M41" s="50"/>
      <c r="N41" s="50"/>
    </row>
    <row r="42" spans="1:14" ht="43.5">
      <c r="A42" s="70"/>
      <c r="B42" s="44" t="s">
        <v>120</v>
      </c>
      <c r="C42" s="28" t="s">
        <v>28</v>
      </c>
      <c r="D42" s="28" t="s">
        <v>73</v>
      </c>
      <c r="E42" s="10">
        <v>4</v>
      </c>
      <c r="F42" s="65">
        <v>62.116</v>
      </c>
      <c r="G42" s="11">
        <f>F42/100*20</f>
        <v>12.423200000000001</v>
      </c>
      <c r="H42" s="11">
        <f>F42+G42</f>
        <v>74.5392</v>
      </c>
      <c r="I42" s="11">
        <f t="shared" si="5"/>
        <v>298.1568</v>
      </c>
      <c r="J42" s="9"/>
      <c r="K42" s="11"/>
      <c r="L42" s="11"/>
      <c r="M42" s="50"/>
      <c r="N42" s="50"/>
    </row>
    <row r="43" spans="1:14" ht="37.5" customHeight="1">
      <c r="A43" s="70"/>
      <c r="B43" s="44"/>
      <c r="C43" s="26" t="s">
        <v>138</v>
      </c>
      <c r="D43" s="28"/>
      <c r="E43" s="10"/>
      <c r="F43" s="65"/>
      <c r="G43" s="11"/>
      <c r="H43" s="11"/>
      <c r="I43" s="11"/>
      <c r="J43" s="9"/>
      <c r="K43" s="11"/>
      <c r="L43" s="11"/>
      <c r="M43" s="50"/>
      <c r="N43" s="50"/>
    </row>
    <row r="44" spans="1:14" ht="57.75">
      <c r="A44" s="70"/>
      <c r="B44" s="44"/>
      <c r="C44" s="28"/>
      <c r="D44" s="28" t="s">
        <v>139</v>
      </c>
      <c r="E44" s="10">
        <v>1</v>
      </c>
      <c r="F44" s="65">
        <v>363.67</v>
      </c>
      <c r="G44" s="11">
        <f>F44/100*20</f>
        <v>72.73400000000001</v>
      </c>
      <c r="H44" s="11">
        <f>F44+G44</f>
        <v>436.404</v>
      </c>
      <c r="I44" s="11">
        <f t="shared" si="5"/>
        <v>436.404</v>
      </c>
      <c r="J44" s="9"/>
      <c r="K44" s="11"/>
      <c r="L44" s="11"/>
      <c r="M44" s="50"/>
      <c r="N44" s="50"/>
    </row>
    <row r="45" spans="1:14" ht="57.75">
      <c r="A45" s="70"/>
      <c r="B45" s="44"/>
      <c r="C45" s="28"/>
      <c r="D45" s="28" t="s">
        <v>140</v>
      </c>
      <c r="E45" s="10">
        <v>1</v>
      </c>
      <c r="F45" s="65">
        <v>745.47</v>
      </c>
      <c r="G45" s="11">
        <f>F45/100*20</f>
        <v>149.094</v>
      </c>
      <c r="H45" s="11">
        <f>F45+G45</f>
        <v>894.5640000000001</v>
      </c>
      <c r="I45" s="11">
        <f t="shared" si="5"/>
        <v>894.5640000000001</v>
      </c>
      <c r="J45" s="9"/>
      <c r="K45" s="11"/>
      <c r="L45" s="11"/>
      <c r="M45" s="50"/>
      <c r="N45" s="50"/>
    </row>
    <row r="46" spans="1:14" ht="36" customHeight="1">
      <c r="A46" s="71"/>
      <c r="B46" s="5"/>
      <c r="C46" s="28"/>
      <c r="D46" s="28"/>
      <c r="E46" s="10"/>
      <c r="F46" s="59"/>
      <c r="G46" s="10"/>
      <c r="H46" s="10"/>
      <c r="I46" s="10"/>
      <c r="J46" s="10"/>
      <c r="K46" s="37">
        <f>SUM(I29:I45)</f>
        <v>18630.444774599997</v>
      </c>
      <c r="L46" s="37">
        <f>K46</f>
        <v>18630.444774599997</v>
      </c>
      <c r="M46" s="50"/>
      <c r="N46" s="50"/>
    </row>
    <row r="47" spans="1:15" ht="36.75" customHeight="1">
      <c r="A47" s="69">
        <v>5</v>
      </c>
      <c r="B47" s="3"/>
      <c r="C47" s="25" t="s">
        <v>0</v>
      </c>
      <c r="D47" s="25" t="s">
        <v>74</v>
      </c>
      <c r="E47" s="12"/>
      <c r="F47" s="62"/>
      <c r="G47" s="12"/>
      <c r="H47" s="12"/>
      <c r="I47" s="12"/>
      <c r="J47" s="12"/>
      <c r="K47" s="17"/>
      <c r="L47" s="11"/>
      <c r="M47" s="50"/>
      <c r="N47" s="50"/>
      <c r="O47" t="s">
        <v>136</v>
      </c>
    </row>
    <row r="48" spans="1:14" ht="27" customHeight="1">
      <c r="A48" s="70"/>
      <c r="B48" s="4" t="s">
        <v>121</v>
      </c>
      <c r="C48" s="26" t="s">
        <v>83</v>
      </c>
      <c r="D48" s="28" t="s">
        <v>84</v>
      </c>
      <c r="E48" s="10"/>
      <c r="F48" s="41"/>
      <c r="G48" s="10"/>
      <c r="H48" s="10"/>
      <c r="I48" s="10"/>
      <c r="J48" s="10"/>
      <c r="K48" s="11"/>
      <c r="L48" s="11"/>
      <c r="M48" s="50"/>
      <c r="N48" s="50"/>
    </row>
    <row r="49" spans="1:14" ht="57.75">
      <c r="A49" s="70"/>
      <c r="B49" s="44" t="s">
        <v>122</v>
      </c>
      <c r="C49" s="40"/>
      <c r="D49" s="28" t="s">
        <v>75</v>
      </c>
      <c r="E49" s="11">
        <v>1</v>
      </c>
      <c r="F49" s="37">
        <v>416.666666</v>
      </c>
      <c r="G49" s="11">
        <f aca="true" t="shared" si="6" ref="G49:G64">F49/100*20</f>
        <v>83.33333320000001</v>
      </c>
      <c r="H49" s="11">
        <f aca="true" t="shared" si="7" ref="H49:H64">F49+G49</f>
        <v>499.99999920000005</v>
      </c>
      <c r="I49" s="11">
        <f>E49*H49</f>
        <v>499.99999920000005</v>
      </c>
      <c r="J49" s="38"/>
      <c r="K49" s="35"/>
      <c r="L49" s="11"/>
      <c r="M49" s="50"/>
      <c r="N49" s="50"/>
    </row>
    <row r="50" spans="1:14" ht="15">
      <c r="A50" s="70"/>
      <c r="B50" s="4" t="s">
        <v>123</v>
      </c>
      <c r="C50" s="26" t="s">
        <v>45</v>
      </c>
      <c r="D50" s="28" t="s">
        <v>80</v>
      </c>
      <c r="E50" s="11"/>
      <c r="F50" s="37"/>
      <c r="G50" s="11"/>
      <c r="H50" s="11"/>
      <c r="I50" s="11"/>
      <c r="J50" s="38"/>
      <c r="K50" s="35"/>
      <c r="L50" s="11"/>
      <c r="M50" s="50"/>
      <c r="N50" s="50"/>
    </row>
    <row r="51" spans="1:14" ht="29.25">
      <c r="A51" s="70"/>
      <c r="B51" s="44" t="s">
        <v>124</v>
      </c>
      <c r="C51" s="40"/>
      <c r="D51" s="28" t="s">
        <v>85</v>
      </c>
      <c r="E51" s="11">
        <v>50</v>
      </c>
      <c r="F51" s="56">
        <v>17.91666666</v>
      </c>
      <c r="G51" s="11">
        <f t="shared" si="6"/>
        <v>3.583333332</v>
      </c>
      <c r="H51" s="11">
        <f t="shared" si="7"/>
        <v>21.499999992</v>
      </c>
      <c r="I51" s="11">
        <f aca="true" t="shared" si="8" ref="I51:I64">E51*H51</f>
        <v>1074.9999996</v>
      </c>
      <c r="J51" s="38"/>
      <c r="K51" s="35"/>
      <c r="L51" s="11"/>
      <c r="M51" s="50"/>
      <c r="N51" s="50"/>
    </row>
    <row r="52" spans="1:14" ht="86.25">
      <c r="A52" s="70"/>
      <c r="B52" s="44" t="s">
        <v>125</v>
      </c>
      <c r="C52" s="40"/>
      <c r="D52" s="28" t="s">
        <v>76</v>
      </c>
      <c r="E52" s="11">
        <v>1</v>
      </c>
      <c r="F52" s="37">
        <v>2750</v>
      </c>
      <c r="G52" s="11">
        <f t="shared" si="6"/>
        <v>550</v>
      </c>
      <c r="H52" s="11">
        <f t="shared" si="7"/>
        <v>3300</v>
      </c>
      <c r="I52" s="11">
        <f t="shared" si="8"/>
        <v>3300</v>
      </c>
      <c r="J52" s="38"/>
      <c r="K52" s="35"/>
      <c r="L52" s="11"/>
      <c r="M52" s="50"/>
      <c r="N52" s="50"/>
    </row>
    <row r="53" spans="1:14" ht="29.25">
      <c r="A53" s="70"/>
      <c r="B53" s="44" t="s">
        <v>126</v>
      </c>
      <c r="C53" s="40"/>
      <c r="D53" s="28" t="s">
        <v>77</v>
      </c>
      <c r="E53" s="11">
        <v>1100</v>
      </c>
      <c r="F53" s="37">
        <v>0.58333333</v>
      </c>
      <c r="G53" s="11">
        <f t="shared" si="6"/>
        <v>0.116666666</v>
      </c>
      <c r="H53" s="11">
        <f t="shared" si="7"/>
        <v>0.699999996</v>
      </c>
      <c r="I53" s="11">
        <f t="shared" si="8"/>
        <v>769.9999955999999</v>
      </c>
      <c r="J53" s="38"/>
      <c r="K53" s="35"/>
      <c r="L53" s="11"/>
      <c r="M53" s="50"/>
      <c r="N53" s="50"/>
    </row>
    <row r="54" spans="1:14" ht="24" customHeight="1">
      <c r="A54" s="70"/>
      <c r="B54" s="4" t="s">
        <v>127</v>
      </c>
      <c r="C54" s="26" t="s">
        <v>68</v>
      </c>
      <c r="D54" s="28"/>
      <c r="E54" s="11"/>
      <c r="F54" s="37"/>
      <c r="G54" s="11"/>
      <c r="H54" s="11"/>
      <c r="I54" s="11"/>
      <c r="J54" s="35"/>
      <c r="K54" s="35"/>
      <c r="L54" s="11"/>
      <c r="M54" s="50"/>
      <c r="N54" s="50"/>
    </row>
    <row r="55" spans="1:14" ht="36.75" customHeight="1">
      <c r="A55" s="70"/>
      <c r="B55" s="45" t="s">
        <v>128</v>
      </c>
      <c r="C55" s="28" t="s">
        <v>28</v>
      </c>
      <c r="D55" s="28" t="s">
        <v>78</v>
      </c>
      <c r="E55" s="11">
        <v>4</v>
      </c>
      <c r="F55" s="37">
        <v>150</v>
      </c>
      <c r="G55" s="11">
        <f t="shared" si="6"/>
        <v>30</v>
      </c>
      <c r="H55" s="11">
        <f>F55+G55</f>
        <v>180</v>
      </c>
      <c r="I55" s="11">
        <f>E55*H55</f>
        <v>720</v>
      </c>
      <c r="J55" s="38"/>
      <c r="K55" s="35"/>
      <c r="L55" s="11"/>
      <c r="M55" s="50"/>
      <c r="N55" s="50"/>
    </row>
    <row r="56" spans="1:14" ht="43.5">
      <c r="A56" s="70"/>
      <c r="B56" s="44" t="s">
        <v>129</v>
      </c>
      <c r="C56" s="28" t="s">
        <v>28</v>
      </c>
      <c r="D56" s="28" t="s">
        <v>86</v>
      </c>
      <c r="E56" s="11">
        <v>4</v>
      </c>
      <c r="F56" s="37">
        <v>250</v>
      </c>
      <c r="G56" s="11">
        <f t="shared" si="6"/>
        <v>50</v>
      </c>
      <c r="H56" s="11">
        <f>F56+G56</f>
        <v>300</v>
      </c>
      <c r="I56" s="11">
        <f>E56*H56</f>
        <v>1200</v>
      </c>
      <c r="J56" s="38"/>
      <c r="K56" s="35"/>
      <c r="L56" s="11"/>
      <c r="M56" s="50"/>
      <c r="N56" s="50"/>
    </row>
    <row r="57" spans="1:14" ht="23.25" customHeight="1">
      <c r="A57" s="70"/>
      <c r="B57" s="4" t="s">
        <v>130</v>
      </c>
      <c r="C57" s="26" t="s">
        <v>71</v>
      </c>
      <c r="D57" s="28"/>
      <c r="E57" s="11"/>
      <c r="F57" s="37"/>
      <c r="G57" s="11"/>
      <c r="H57" s="11"/>
      <c r="I57" s="11"/>
      <c r="J57" s="35"/>
      <c r="K57" s="35"/>
      <c r="L57" s="11"/>
      <c r="M57" s="50"/>
      <c r="N57" s="50"/>
    </row>
    <row r="58" spans="1:14" ht="32.25" customHeight="1">
      <c r="A58" s="70"/>
      <c r="B58" s="44" t="s">
        <v>131</v>
      </c>
      <c r="C58" s="28" t="s">
        <v>28</v>
      </c>
      <c r="D58" s="28" t="s">
        <v>87</v>
      </c>
      <c r="E58" s="11">
        <v>4</v>
      </c>
      <c r="F58" s="37">
        <v>74</v>
      </c>
      <c r="G58" s="11">
        <f t="shared" si="6"/>
        <v>14.8</v>
      </c>
      <c r="H58" s="11">
        <f t="shared" si="7"/>
        <v>88.8</v>
      </c>
      <c r="I58" s="11">
        <f t="shared" si="8"/>
        <v>355.2</v>
      </c>
      <c r="J58" s="35"/>
      <c r="K58" s="35"/>
      <c r="L58" s="11"/>
      <c r="M58" s="50"/>
      <c r="N58" s="50"/>
    </row>
    <row r="59" spans="1:14" ht="43.5">
      <c r="A59" s="70"/>
      <c r="B59" s="44" t="s">
        <v>132</v>
      </c>
      <c r="C59" s="28" t="s">
        <v>28</v>
      </c>
      <c r="D59" s="28" t="s">
        <v>88</v>
      </c>
      <c r="E59" s="11">
        <v>8</v>
      </c>
      <c r="F59" s="37">
        <v>123.333333</v>
      </c>
      <c r="G59" s="11">
        <f t="shared" si="6"/>
        <v>24.6666666</v>
      </c>
      <c r="H59" s="11">
        <f t="shared" si="7"/>
        <v>147.9999996</v>
      </c>
      <c r="I59" s="11">
        <f t="shared" si="8"/>
        <v>1183.9999968</v>
      </c>
      <c r="J59" s="38"/>
      <c r="K59" s="35"/>
      <c r="L59" s="11"/>
      <c r="M59" s="50"/>
      <c r="N59" s="50"/>
    </row>
    <row r="60" spans="1:14" ht="33.75" customHeight="1">
      <c r="A60" s="70"/>
      <c r="B60" s="4" t="s">
        <v>133</v>
      </c>
      <c r="C60" s="26" t="s">
        <v>89</v>
      </c>
      <c r="D60" s="28"/>
      <c r="E60" s="11"/>
      <c r="F60" s="37"/>
      <c r="G60" s="11"/>
      <c r="H60" s="11"/>
      <c r="I60" s="11"/>
      <c r="J60" s="38"/>
      <c r="K60" s="35"/>
      <c r="L60" s="11"/>
      <c r="M60" s="50"/>
      <c r="N60" s="50"/>
    </row>
    <row r="61" spans="1:14" ht="36" customHeight="1">
      <c r="A61" s="70"/>
      <c r="B61" s="44" t="s">
        <v>134</v>
      </c>
      <c r="C61" s="39"/>
      <c r="D61" s="28" t="s">
        <v>79</v>
      </c>
      <c r="E61" s="11">
        <v>1</v>
      </c>
      <c r="F61" s="37">
        <v>3141.666666</v>
      </c>
      <c r="G61" s="11">
        <f t="shared" si="6"/>
        <v>628.3333332</v>
      </c>
      <c r="H61" s="11">
        <f t="shared" si="7"/>
        <v>3769.9999992000003</v>
      </c>
      <c r="I61" s="11">
        <f t="shared" si="8"/>
        <v>3769.9999992000003</v>
      </c>
      <c r="J61" s="38"/>
      <c r="K61" s="35"/>
      <c r="L61" s="11"/>
      <c r="M61" s="50"/>
      <c r="N61" s="50"/>
    </row>
    <row r="62" spans="1:14" ht="36" customHeight="1">
      <c r="A62" s="70"/>
      <c r="B62" s="44"/>
      <c r="C62" s="57" t="s">
        <v>137</v>
      </c>
      <c r="D62" s="28"/>
      <c r="E62" s="11"/>
      <c r="F62" s="37"/>
      <c r="G62" s="11"/>
      <c r="H62" s="11"/>
      <c r="I62" s="11"/>
      <c r="J62" s="38"/>
      <c r="K62" s="35"/>
      <c r="L62" s="11"/>
      <c r="M62" s="50"/>
      <c r="N62" s="50"/>
    </row>
    <row r="63" spans="1:14" ht="57.75">
      <c r="A63" s="70"/>
      <c r="B63" s="44"/>
      <c r="C63" s="58"/>
      <c r="D63" s="28" t="s">
        <v>142</v>
      </c>
      <c r="E63" s="11">
        <v>1</v>
      </c>
      <c r="F63" s="37">
        <v>888</v>
      </c>
      <c r="G63" s="11">
        <f t="shared" si="6"/>
        <v>177.60000000000002</v>
      </c>
      <c r="H63" s="11">
        <f t="shared" si="7"/>
        <v>1065.6</v>
      </c>
      <c r="I63" s="11">
        <f t="shared" si="8"/>
        <v>1065.6</v>
      </c>
      <c r="J63" s="38"/>
      <c r="K63" s="35"/>
      <c r="L63" s="11"/>
      <c r="M63" s="50"/>
      <c r="N63" s="50"/>
    </row>
    <row r="64" spans="1:14" ht="57.75">
      <c r="A64" s="70"/>
      <c r="B64" s="4"/>
      <c r="C64" s="28"/>
      <c r="D64" s="28" t="s">
        <v>141</v>
      </c>
      <c r="E64" s="35">
        <v>1</v>
      </c>
      <c r="F64" s="42">
        <v>986.666666</v>
      </c>
      <c r="G64" s="11">
        <f t="shared" si="6"/>
        <v>197.3333332</v>
      </c>
      <c r="H64" s="11">
        <f t="shared" si="7"/>
        <v>1183.9999992</v>
      </c>
      <c r="I64" s="11">
        <f t="shared" si="8"/>
        <v>1183.9999992</v>
      </c>
      <c r="J64" s="38"/>
      <c r="K64" s="11">
        <f>SUM(I49:I64)</f>
        <v>15123.7999896</v>
      </c>
      <c r="L64" s="11">
        <f>K64</f>
        <v>15123.7999896</v>
      </c>
      <c r="M64" s="50"/>
      <c r="N64" s="50">
        <f>K64</f>
        <v>15123.7999896</v>
      </c>
    </row>
    <row r="65" spans="1:14" ht="45">
      <c r="A65" s="70" t="s">
        <v>23</v>
      </c>
      <c r="B65" s="4"/>
      <c r="C65" s="25" t="s">
        <v>0</v>
      </c>
      <c r="D65" s="25" t="s">
        <v>82</v>
      </c>
      <c r="E65" s="12"/>
      <c r="F65" s="62"/>
      <c r="G65" s="12"/>
      <c r="H65" s="12"/>
      <c r="I65" s="12"/>
      <c r="J65" s="12"/>
      <c r="K65" s="17"/>
      <c r="L65" s="17"/>
      <c r="M65" s="50"/>
      <c r="N65" s="50"/>
    </row>
    <row r="66" spans="1:17" ht="42" customHeight="1">
      <c r="A66" s="70"/>
      <c r="B66" s="4"/>
      <c r="C66" s="40"/>
      <c r="D66" s="28" t="s">
        <v>90</v>
      </c>
      <c r="E66" s="10"/>
      <c r="F66" s="37"/>
      <c r="G66" s="11"/>
      <c r="H66" s="11"/>
      <c r="I66" s="11">
        <v>9426.39</v>
      </c>
      <c r="J66" s="11"/>
      <c r="K66" s="37"/>
      <c r="L66" s="37"/>
      <c r="M66" s="50"/>
      <c r="N66" s="50"/>
      <c r="Q66" s="34" t="s">
        <v>94</v>
      </c>
    </row>
    <row r="67" spans="1:17" ht="43.5">
      <c r="A67" s="70"/>
      <c r="B67" s="4" t="s">
        <v>24</v>
      </c>
      <c r="C67" s="40"/>
      <c r="D67" s="28" t="s">
        <v>91</v>
      </c>
      <c r="E67" s="9"/>
      <c r="F67" s="36"/>
      <c r="G67" s="9"/>
      <c r="H67" s="9"/>
      <c r="I67" s="9">
        <v>1413.96</v>
      </c>
      <c r="J67" s="9"/>
      <c r="K67" s="11"/>
      <c r="L67" s="11"/>
      <c r="M67" s="50"/>
      <c r="N67" s="50"/>
      <c r="Q67" s="34" t="s">
        <v>95</v>
      </c>
    </row>
    <row r="68" spans="1:14" ht="34.5" customHeight="1">
      <c r="A68" s="70"/>
      <c r="B68" s="4"/>
      <c r="C68" s="40"/>
      <c r="D68" s="28"/>
      <c r="E68" s="9"/>
      <c r="F68" s="36"/>
      <c r="G68" s="9"/>
      <c r="H68" s="9"/>
      <c r="I68" s="9"/>
      <c r="J68" s="9"/>
      <c r="K68" s="11">
        <f>I66+I67</f>
        <v>10840.349999999999</v>
      </c>
      <c r="L68" s="11">
        <f>K68</f>
        <v>10840.349999999999</v>
      </c>
      <c r="M68" s="50"/>
      <c r="N68" s="50"/>
    </row>
    <row r="69" spans="1:14" ht="45">
      <c r="A69" s="70"/>
      <c r="B69" s="4" t="s">
        <v>92</v>
      </c>
      <c r="C69" s="25" t="s">
        <v>0</v>
      </c>
      <c r="D69" s="25" t="s">
        <v>93</v>
      </c>
      <c r="E69" s="12"/>
      <c r="F69" s="62"/>
      <c r="G69" s="12"/>
      <c r="H69" s="12"/>
      <c r="I69" s="12"/>
      <c r="J69" s="12"/>
      <c r="K69" s="17"/>
      <c r="L69" s="17"/>
      <c r="M69" s="50"/>
      <c r="N69" s="50"/>
    </row>
    <row r="70" spans="1:17" ht="34.5" customHeight="1">
      <c r="A70" s="70"/>
      <c r="B70" s="4"/>
      <c r="C70" s="28" t="s">
        <v>27</v>
      </c>
      <c r="D70" s="28" t="s">
        <v>90</v>
      </c>
      <c r="E70" s="9"/>
      <c r="F70" s="36"/>
      <c r="G70" s="9"/>
      <c r="H70" s="9"/>
      <c r="I70" s="9">
        <v>9826.09</v>
      </c>
      <c r="J70" s="9"/>
      <c r="K70" s="11"/>
      <c r="L70" s="11"/>
      <c r="M70" s="50"/>
      <c r="N70" s="50"/>
      <c r="Q70" s="34" t="s">
        <v>94</v>
      </c>
    </row>
    <row r="71" spans="1:17" ht="43.5">
      <c r="A71" s="70"/>
      <c r="B71" s="4"/>
      <c r="C71" s="40"/>
      <c r="D71" s="28" t="s">
        <v>91</v>
      </c>
      <c r="E71" s="9"/>
      <c r="F71" s="36"/>
      <c r="G71" s="9"/>
      <c r="H71" s="9"/>
      <c r="I71" s="9">
        <v>1473.91</v>
      </c>
      <c r="J71" s="9"/>
      <c r="K71" s="11"/>
      <c r="L71" s="11"/>
      <c r="M71" s="50"/>
      <c r="N71" s="50"/>
      <c r="Q71" s="34" t="s">
        <v>95</v>
      </c>
    </row>
    <row r="72" spans="1:14" ht="34.5" customHeight="1">
      <c r="A72" s="70"/>
      <c r="B72" s="4"/>
      <c r="C72" s="40"/>
      <c r="D72" s="28"/>
      <c r="E72" s="9"/>
      <c r="F72" s="36"/>
      <c r="G72" s="9"/>
      <c r="H72" s="9"/>
      <c r="I72" s="9"/>
      <c r="J72" s="9"/>
      <c r="K72" s="11">
        <f>I70+I71</f>
        <v>11300</v>
      </c>
      <c r="L72" s="11">
        <f>K72</f>
        <v>11300</v>
      </c>
      <c r="M72" s="50"/>
      <c r="N72" s="50"/>
    </row>
    <row r="73" spans="1:14" ht="24" customHeight="1">
      <c r="A73" s="70"/>
      <c r="B73" s="4"/>
      <c r="C73" s="40"/>
      <c r="D73" s="28"/>
      <c r="E73" s="9"/>
      <c r="F73" s="36"/>
      <c r="G73" s="9"/>
      <c r="H73" s="9"/>
      <c r="I73" s="9"/>
      <c r="J73" s="9"/>
      <c r="K73" s="17">
        <f>SUM(K7:K72)</f>
        <v>118402.75860139998</v>
      </c>
      <c r="L73" s="17">
        <f>SUM(L7:L72)</f>
        <v>118402.75860139998</v>
      </c>
      <c r="M73" s="50"/>
      <c r="N73" s="50"/>
    </row>
    <row r="74" spans="1:14" ht="24" customHeight="1">
      <c r="A74" s="70"/>
      <c r="B74" s="4"/>
      <c r="C74" s="40"/>
      <c r="D74" s="28"/>
      <c r="E74" s="9"/>
      <c r="F74" s="36"/>
      <c r="G74" s="9"/>
      <c r="H74" s="9"/>
      <c r="I74" s="9"/>
      <c r="J74" s="9"/>
      <c r="K74" s="11"/>
      <c r="L74" s="11"/>
      <c r="M74" s="50"/>
      <c r="N74" s="50"/>
    </row>
    <row r="75" spans="1:14" ht="17.25" customHeight="1">
      <c r="A75" s="15"/>
      <c r="B75" s="20"/>
      <c r="C75" s="28"/>
      <c r="D75" s="28"/>
      <c r="E75" s="10"/>
      <c r="F75" s="41"/>
      <c r="G75" s="10"/>
      <c r="H75" s="10"/>
      <c r="I75" s="10"/>
      <c r="J75" s="10"/>
      <c r="K75" s="11"/>
      <c r="L75" s="11"/>
      <c r="M75" s="50"/>
      <c r="N75" s="50"/>
    </row>
    <row r="76" spans="1:14" ht="17.25" customHeight="1">
      <c r="A76" s="18"/>
      <c r="B76" s="19"/>
      <c r="C76" s="28"/>
      <c r="D76" s="28"/>
      <c r="E76" s="10"/>
      <c r="F76" s="41"/>
      <c r="G76" s="10"/>
      <c r="H76" s="10"/>
      <c r="I76" s="10"/>
      <c r="J76" s="9"/>
      <c r="K76" s="11"/>
      <c r="L76" s="11"/>
      <c r="M76" s="50"/>
      <c r="N76" s="50"/>
    </row>
    <row r="77" spans="1:14" ht="17.25" customHeight="1">
      <c r="A77" s="18"/>
      <c r="B77" s="19"/>
      <c r="C77" s="28"/>
      <c r="D77" s="28"/>
      <c r="E77" s="10"/>
      <c r="F77" s="41"/>
      <c r="G77" s="10"/>
      <c r="H77" s="10"/>
      <c r="I77" s="10"/>
      <c r="J77" s="10"/>
      <c r="K77" s="11"/>
      <c r="L77" s="21"/>
      <c r="M77" s="51"/>
      <c r="N77" s="51"/>
    </row>
    <row r="78" spans="3:14" ht="12.75">
      <c r="C78" s="29"/>
      <c r="D78" s="29"/>
      <c r="E78" s="22"/>
      <c r="F78" s="60"/>
      <c r="G78" s="22"/>
      <c r="H78" s="22"/>
      <c r="I78" s="22"/>
      <c r="J78" s="22"/>
      <c r="K78" s="23"/>
      <c r="L78" s="23"/>
      <c r="M78" s="52"/>
      <c r="N78" s="52"/>
    </row>
    <row r="79" spans="1:14" ht="12.75">
      <c r="A79" s="1" t="s">
        <v>3</v>
      </c>
      <c r="B79" s="1"/>
      <c r="M79" s="34" t="s">
        <v>36</v>
      </c>
      <c r="N79" s="34" t="s">
        <v>37</v>
      </c>
    </row>
    <row r="80" ht="12.75">
      <c r="N80" s="53">
        <f>M77+N77</f>
        <v>0</v>
      </c>
    </row>
    <row r="81" spans="11:18" ht="12.75">
      <c r="K81" s="16" t="s">
        <v>33</v>
      </c>
      <c r="M81" s="54">
        <f>M77/100*85</f>
        <v>0</v>
      </c>
      <c r="N81" s="54">
        <f>N77/100*85</f>
        <v>0</v>
      </c>
      <c r="P81" s="16">
        <f>M81+N81</f>
        <v>0</v>
      </c>
      <c r="R81" s="16" t="e">
        <f>P81/L77*100</f>
        <v>#DIV/0!</v>
      </c>
    </row>
    <row r="82" spans="11:18" ht="12.75">
      <c r="K82" s="16" t="s">
        <v>34</v>
      </c>
      <c r="M82" s="54">
        <v>0</v>
      </c>
      <c r="N82" s="54">
        <f>N77/100*10</f>
        <v>0</v>
      </c>
      <c r="P82" s="16">
        <f>M82+N82</f>
        <v>0</v>
      </c>
      <c r="R82" s="16" t="e">
        <f>P82/L77*100</f>
        <v>#DIV/0!</v>
      </c>
    </row>
    <row r="83" spans="11:18" ht="12.75">
      <c r="K83" s="16" t="s">
        <v>35</v>
      </c>
      <c r="M83" s="54">
        <f>M77/100*15</f>
        <v>0</v>
      </c>
      <c r="N83" s="54">
        <f>N77/100*5</f>
        <v>0</v>
      </c>
      <c r="P83" s="16">
        <f>M83+N83</f>
        <v>0</v>
      </c>
      <c r="R83" s="16" t="e">
        <f>P83/L77*100</f>
        <v>#DIV/0!</v>
      </c>
    </row>
    <row r="84" spans="13:14" ht="12.75">
      <c r="M84" s="54"/>
      <c r="N84" s="54"/>
    </row>
    <row r="85" spans="13:16" ht="12.75">
      <c r="M85" s="53">
        <f>SUM(M81:M84)</f>
        <v>0</v>
      </c>
      <c r="N85" s="53">
        <f>SUM(N81:N84)</f>
        <v>0</v>
      </c>
      <c r="P85" s="24">
        <f>SUM(P81:P84)</f>
        <v>0</v>
      </c>
    </row>
    <row r="89" spans="9:11" ht="18">
      <c r="I89" t="s">
        <v>143</v>
      </c>
      <c r="K89" s="64">
        <v>118402.75</v>
      </c>
    </row>
  </sheetData>
  <sheetProtection/>
  <mergeCells count="11">
    <mergeCell ref="A11:A16"/>
    <mergeCell ref="A17:A26"/>
    <mergeCell ref="A27:A46"/>
    <mergeCell ref="A47:A64"/>
    <mergeCell ref="A65:A74"/>
    <mergeCell ref="D3:E3"/>
    <mergeCell ref="H3:I3"/>
    <mergeCell ref="D4:E4"/>
    <mergeCell ref="A5:A10"/>
    <mergeCell ref="F5:H5"/>
    <mergeCell ref="I5:L5"/>
  </mergeCells>
  <printOptions/>
  <pageMargins left="0.75" right="0.75" top="1" bottom="1" header="0.4921259845" footer="0.4921259845"/>
  <pageSetup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74"/>
  <sheetViews>
    <sheetView tabSelected="1" zoomScale="90" zoomScaleNormal="90" zoomScalePageLayoutView="0" workbookViewId="0" topLeftCell="A52">
      <selection activeCell="P12" sqref="P12"/>
    </sheetView>
  </sheetViews>
  <sheetFormatPr defaultColWidth="9.00390625" defaultRowHeight="12.75"/>
  <cols>
    <col min="1" max="1" width="5.375" style="0" customWidth="1"/>
    <col min="2" max="2" width="8.75390625" style="2" bestFit="1" customWidth="1"/>
    <col min="3" max="3" width="29.25390625" style="0" customWidth="1"/>
    <col min="4" max="4" width="33.875" style="0" customWidth="1"/>
    <col min="5" max="5" width="10.375" style="0" customWidth="1"/>
    <col min="6" max="6" width="13.125" style="0" customWidth="1"/>
    <col min="7" max="7" width="19.00390625" style="0" customWidth="1"/>
    <col min="8" max="8" width="12.625" style="0" customWidth="1"/>
    <col min="9" max="9" width="14.75390625" style="0" customWidth="1"/>
    <col min="10" max="10" width="14.25390625" style="0" customWidth="1"/>
    <col min="11" max="11" width="14.625" style="16" customWidth="1"/>
    <col min="12" max="12" width="11.75390625" style="16" bestFit="1" customWidth="1"/>
    <col min="14" max="14" width="9.75390625" style="0" bestFit="1" customWidth="1"/>
    <col min="15" max="15" width="15.125" style="0" bestFit="1" customWidth="1"/>
    <col min="16" max="17" width="13.125" style="0" customWidth="1"/>
  </cols>
  <sheetData>
    <row r="2" ht="12.75"/>
    <row r="3" spans="4:12" ht="46.5" customHeight="1">
      <c r="D3" s="82" t="s">
        <v>4</v>
      </c>
      <c r="E3" s="82"/>
      <c r="F3" s="82"/>
      <c r="G3" s="82"/>
      <c r="H3" s="73" t="s">
        <v>9</v>
      </c>
      <c r="I3" s="73"/>
      <c r="J3" s="73"/>
      <c r="K3" s="73"/>
      <c r="L3" s="73"/>
    </row>
    <row r="4" spans="1:8" ht="21.75" customHeight="1">
      <c r="A4" s="6" t="s">
        <v>12</v>
      </c>
      <c r="B4" s="6" t="s">
        <v>13</v>
      </c>
      <c r="D4" s="74"/>
      <c r="E4" s="74"/>
      <c r="F4" s="14"/>
      <c r="G4" s="14"/>
      <c r="H4" s="8"/>
    </row>
    <row r="5" spans="1:16" ht="21.75" customHeight="1">
      <c r="A5" s="69">
        <v>1</v>
      </c>
      <c r="B5" s="3"/>
      <c r="C5" s="25" t="s">
        <v>0</v>
      </c>
      <c r="D5" s="25" t="s">
        <v>26</v>
      </c>
      <c r="E5" s="7"/>
      <c r="F5" s="66" t="s">
        <v>17</v>
      </c>
      <c r="G5" s="67"/>
      <c r="H5" s="68"/>
      <c r="I5" s="66" t="s">
        <v>30</v>
      </c>
      <c r="J5" s="67"/>
      <c r="K5" s="67"/>
      <c r="L5" s="68"/>
      <c r="O5" s="32"/>
      <c r="P5" s="32"/>
    </row>
    <row r="6" spans="1:12" ht="57.75">
      <c r="A6" s="70"/>
      <c r="B6" s="4"/>
      <c r="C6" s="26" t="s">
        <v>1</v>
      </c>
      <c r="D6" s="26" t="s">
        <v>2</v>
      </c>
      <c r="E6" s="30" t="s">
        <v>14</v>
      </c>
      <c r="F6" s="30" t="s">
        <v>18</v>
      </c>
      <c r="G6" s="30" t="s">
        <v>20</v>
      </c>
      <c r="H6" s="30" t="s">
        <v>19</v>
      </c>
      <c r="I6" s="30" t="s">
        <v>16</v>
      </c>
      <c r="J6" s="30" t="s">
        <v>10</v>
      </c>
      <c r="K6" s="31" t="s">
        <v>11</v>
      </c>
      <c r="L6" s="33" t="s">
        <v>52</v>
      </c>
    </row>
    <row r="7" spans="1:12" ht="38.25" customHeight="1">
      <c r="A7" s="70"/>
      <c r="B7" s="4"/>
      <c r="C7" s="27" t="s">
        <v>25</v>
      </c>
      <c r="D7" s="28" t="s">
        <v>39</v>
      </c>
      <c r="E7" s="10">
        <v>1</v>
      </c>
      <c r="F7" s="10"/>
      <c r="G7" s="10"/>
      <c r="H7" s="11"/>
      <c r="I7" s="11"/>
      <c r="J7" s="10"/>
      <c r="K7" s="11"/>
      <c r="L7" s="11"/>
    </row>
    <row r="8" spans="1:12" ht="42.75" customHeight="1">
      <c r="A8" s="70"/>
      <c r="B8" s="4"/>
      <c r="C8" s="28"/>
      <c r="D8" s="28" t="s">
        <v>40</v>
      </c>
      <c r="E8" s="10">
        <v>1</v>
      </c>
      <c r="F8" s="10"/>
      <c r="G8" s="10"/>
      <c r="H8" s="11"/>
      <c r="I8" s="11"/>
      <c r="J8" s="10"/>
      <c r="K8" s="11"/>
      <c r="L8" s="11"/>
    </row>
    <row r="9" spans="1:12" ht="41.25" customHeight="1">
      <c r="A9" s="70"/>
      <c r="B9" s="4"/>
      <c r="C9" s="28"/>
      <c r="D9" s="28" t="s">
        <v>41</v>
      </c>
      <c r="E9" s="10">
        <v>1</v>
      </c>
      <c r="F9" s="10"/>
      <c r="G9" s="10"/>
      <c r="H9" s="11"/>
      <c r="I9" s="11"/>
      <c r="J9" s="10"/>
      <c r="K9" s="11"/>
      <c r="L9" s="11"/>
    </row>
    <row r="10" spans="1:12" ht="15" customHeight="1">
      <c r="A10" s="71"/>
      <c r="B10" s="4" t="s">
        <v>8</v>
      </c>
      <c r="C10" s="28"/>
      <c r="D10" s="28"/>
      <c r="E10" s="10"/>
      <c r="F10" s="35">
        <v>2965.01</v>
      </c>
      <c r="G10" s="35">
        <f>F10/100*20</f>
        <v>593.0020000000001</v>
      </c>
      <c r="H10" s="35">
        <f>F10+G10</f>
        <v>3558.012</v>
      </c>
      <c r="I10" s="35">
        <f>H10</f>
        <v>3558.012</v>
      </c>
      <c r="J10" s="35"/>
      <c r="K10" s="35">
        <f>H10</f>
        <v>3558.012</v>
      </c>
      <c r="L10" s="35"/>
    </row>
    <row r="11" spans="1:12" ht="40.5" customHeight="1">
      <c r="A11" s="69">
        <v>2</v>
      </c>
      <c r="B11" s="3"/>
      <c r="C11" s="25" t="s">
        <v>0</v>
      </c>
      <c r="D11" s="25" t="s">
        <v>5</v>
      </c>
      <c r="E11" s="12"/>
      <c r="F11" s="12"/>
      <c r="G11" s="12"/>
      <c r="H11" s="12"/>
      <c r="I11" s="12"/>
      <c r="J11" s="12"/>
      <c r="K11" s="17"/>
      <c r="L11" s="11"/>
    </row>
    <row r="12" spans="1:12" ht="40.5" customHeight="1">
      <c r="A12" s="70"/>
      <c r="B12" s="4" t="s">
        <v>21</v>
      </c>
      <c r="C12" s="28" t="s">
        <v>42</v>
      </c>
      <c r="D12" s="28" t="s">
        <v>49</v>
      </c>
      <c r="E12" s="10">
        <v>1</v>
      </c>
      <c r="F12" s="11">
        <v>10432.12</v>
      </c>
      <c r="G12" s="11">
        <f>F12/100*20</f>
        <v>2086.424</v>
      </c>
      <c r="H12" s="11">
        <f>F12+G12</f>
        <v>12518.544000000002</v>
      </c>
      <c r="I12" s="11">
        <f>E12*H12</f>
        <v>12518.544000000002</v>
      </c>
      <c r="J12" s="11"/>
      <c r="K12" s="11"/>
      <c r="L12" s="11"/>
    </row>
    <row r="13" spans="1:12" ht="32.25" customHeight="1">
      <c r="A13" s="70"/>
      <c r="B13" s="4" t="s">
        <v>22</v>
      </c>
      <c r="C13" s="28" t="s">
        <v>42</v>
      </c>
      <c r="D13" s="28" t="s">
        <v>48</v>
      </c>
      <c r="E13" s="10">
        <v>1</v>
      </c>
      <c r="F13" s="11">
        <v>3004.98</v>
      </c>
      <c r="G13" s="11">
        <f>F13/100*20</f>
        <v>600.996</v>
      </c>
      <c r="H13" s="11">
        <f>F13+G13</f>
        <v>3605.976</v>
      </c>
      <c r="I13" s="11">
        <f>E13*H13</f>
        <v>3605.976</v>
      </c>
      <c r="J13" s="11"/>
      <c r="K13" s="11"/>
      <c r="L13" s="11"/>
    </row>
    <row r="14" spans="1:12" ht="33" customHeight="1">
      <c r="A14" s="70"/>
      <c r="B14" s="4" t="s">
        <v>96</v>
      </c>
      <c r="C14" s="28" t="s">
        <v>42</v>
      </c>
      <c r="D14" s="28" t="s">
        <v>50</v>
      </c>
      <c r="E14" s="10">
        <v>1</v>
      </c>
      <c r="F14" s="11">
        <v>2904.17</v>
      </c>
      <c r="G14" s="11">
        <f>F14/100*20</f>
        <v>580.8340000000001</v>
      </c>
      <c r="H14" s="11">
        <f>F14+G14</f>
        <v>3485.004</v>
      </c>
      <c r="I14" s="11">
        <f>E14*H14</f>
        <v>3485.004</v>
      </c>
      <c r="J14" s="11"/>
      <c r="K14" s="11"/>
      <c r="L14" s="11"/>
    </row>
    <row r="15" spans="1:16" ht="36" customHeight="1">
      <c r="A15" s="70"/>
      <c r="B15" s="4" t="s">
        <v>97</v>
      </c>
      <c r="C15" s="28" t="s">
        <v>42</v>
      </c>
      <c r="D15" s="28" t="s">
        <v>51</v>
      </c>
      <c r="E15" s="10">
        <v>1</v>
      </c>
      <c r="F15" s="11">
        <v>7367.19</v>
      </c>
      <c r="G15" s="11">
        <f>F15/100*20</f>
        <v>1473.4379999999999</v>
      </c>
      <c r="H15" s="11">
        <f>F15+G15</f>
        <v>8840.627999999999</v>
      </c>
      <c r="I15" s="11">
        <f>E15*H15</f>
        <v>8840.627999999999</v>
      </c>
      <c r="J15" s="11"/>
      <c r="K15" s="11"/>
      <c r="L15" s="11"/>
      <c r="N15" s="83"/>
      <c r="O15" s="83"/>
      <c r="P15" s="83"/>
    </row>
    <row r="16" spans="1:16" ht="36" customHeight="1">
      <c r="A16" s="70"/>
      <c r="B16" s="4"/>
      <c r="C16" s="28"/>
      <c r="D16" s="28"/>
      <c r="E16" s="10"/>
      <c r="F16" s="11"/>
      <c r="G16" s="11"/>
      <c r="H16" s="11"/>
      <c r="I16" s="11"/>
      <c r="J16" s="11"/>
      <c r="K16" s="11">
        <f>I12+I13+I14+I15</f>
        <v>28450.152000000002</v>
      </c>
      <c r="L16" s="11">
        <f>K16+K10</f>
        <v>32008.164</v>
      </c>
      <c r="N16" s="83"/>
      <c r="O16" s="83"/>
      <c r="P16" s="83"/>
    </row>
    <row r="17" spans="1:16" ht="51" customHeight="1">
      <c r="A17" s="69">
        <v>3</v>
      </c>
      <c r="B17" s="3"/>
      <c r="C17" s="25" t="s">
        <v>0</v>
      </c>
      <c r="D17" s="25" t="s">
        <v>6</v>
      </c>
      <c r="E17" s="12"/>
      <c r="F17" s="12"/>
      <c r="G17" s="12"/>
      <c r="H17" s="12"/>
      <c r="I17" s="12"/>
      <c r="J17" s="12"/>
      <c r="K17" s="17"/>
      <c r="L17" s="11"/>
      <c r="N17" s="83"/>
      <c r="O17" s="83"/>
      <c r="P17" s="83"/>
    </row>
    <row r="18" spans="1:16" ht="51" customHeight="1">
      <c r="A18" s="70"/>
      <c r="B18" s="4" t="s">
        <v>98</v>
      </c>
      <c r="C18" s="28" t="s">
        <v>29</v>
      </c>
      <c r="D18" s="28" t="s">
        <v>54</v>
      </c>
      <c r="E18" s="10">
        <v>1</v>
      </c>
      <c r="F18" s="11">
        <v>8333.33334</v>
      </c>
      <c r="G18" s="37">
        <f>F18/100*20</f>
        <v>1666.6666679999998</v>
      </c>
      <c r="H18" s="37">
        <f>F18+G18</f>
        <v>10000.000007999999</v>
      </c>
      <c r="I18" s="37">
        <f>E18*H18</f>
        <v>10000.000007999999</v>
      </c>
      <c r="J18" s="36"/>
      <c r="K18" s="37"/>
      <c r="L18" s="11"/>
      <c r="O18" s="32"/>
      <c r="P18" s="32"/>
    </row>
    <row r="19" spans="1:16" ht="51" customHeight="1">
      <c r="A19" s="70"/>
      <c r="B19" s="4" t="s">
        <v>99</v>
      </c>
      <c r="C19" s="28" t="s">
        <v>43</v>
      </c>
      <c r="D19" s="28" t="s">
        <v>55</v>
      </c>
      <c r="E19" s="10">
        <v>2</v>
      </c>
      <c r="F19" s="11">
        <v>5000</v>
      </c>
      <c r="G19" s="37">
        <f aca="true" t="shared" si="0" ref="G19:G25">F19/100*20</f>
        <v>1000</v>
      </c>
      <c r="H19" s="37">
        <f aca="true" t="shared" si="1" ref="H19:H25">F19+G19</f>
        <v>6000</v>
      </c>
      <c r="I19" s="37">
        <f aca="true" t="shared" si="2" ref="I19:I25">E19*H19</f>
        <v>12000</v>
      </c>
      <c r="J19" s="36"/>
      <c r="K19" s="37"/>
      <c r="L19" s="11"/>
      <c r="O19" s="32"/>
      <c r="P19" s="32"/>
    </row>
    <row r="20" spans="1:16" ht="51" customHeight="1">
      <c r="A20" s="70"/>
      <c r="B20" s="4" t="s">
        <v>100</v>
      </c>
      <c r="C20" s="28" t="s">
        <v>43</v>
      </c>
      <c r="D20" s="28" t="s">
        <v>56</v>
      </c>
      <c r="E20" s="10">
        <v>2000</v>
      </c>
      <c r="F20" s="42">
        <f>0.2/1.2</f>
        <v>0.16666666666666669</v>
      </c>
      <c r="G20" s="37">
        <f t="shared" si="0"/>
        <v>0.03333333333333333</v>
      </c>
      <c r="H20" s="37">
        <f t="shared" si="1"/>
        <v>0.2</v>
      </c>
      <c r="I20" s="37">
        <f t="shared" si="2"/>
        <v>400</v>
      </c>
      <c r="J20" s="36"/>
      <c r="K20" s="37"/>
      <c r="L20" s="11"/>
      <c r="O20" s="32"/>
      <c r="P20" s="32"/>
    </row>
    <row r="21" spans="1:16" ht="51" customHeight="1">
      <c r="A21" s="70"/>
      <c r="B21" s="4" t="s">
        <v>101</v>
      </c>
      <c r="C21" s="28" t="s">
        <v>43</v>
      </c>
      <c r="D21" s="28" t="s">
        <v>57</v>
      </c>
      <c r="E21" s="10">
        <v>2000</v>
      </c>
      <c r="F21" s="42">
        <f>1.9/1.2</f>
        <v>1.5833333333333333</v>
      </c>
      <c r="G21" s="37">
        <f t="shared" si="0"/>
        <v>0.31666666666666665</v>
      </c>
      <c r="H21" s="37">
        <f t="shared" si="1"/>
        <v>1.9</v>
      </c>
      <c r="I21" s="37">
        <f t="shared" si="2"/>
        <v>3800</v>
      </c>
      <c r="J21" s="36"/>
      <c r="K21" s="37"/>
      <c r="L21" s="11"/>
      <c r="O21" s="32"/>
      <c r="P21" s="32"/>
    </row>
    <row r="22" spans="1:16" ht="51" customHeight="1">
      <c r="A22" s="70"/>
      <c r="B22" s="4" t="s">
        <v>102</v>
      </c>
      <c r="C22" s="28"/>
      <c r="D22" s="28" t="s">
        <v>58</v>
      </c>
      <c r="E22" s="10">
        <v>1</v>
      </c>
      <c r="F22" s="42">
        <f>700/1.2</f>
        <v>583.3333333333334</v>
      </c>
      <c r="G22" s="37">
        <f t="shared" si="0"/>
        <v>116.66666666666669</v>
      </c>
      <c r="H22" s="37">
        <f t="shared" si="1"/>
        <v>700</v>
      </c>
      <c r="I22" s="37">
        <f t="shared" si="2"/>
        <v>700</v>
      </c>
      <c r="J22" s="36"/>
      <c r="K22" s="37"/>
      <c r="L22" s="11"/>
      <c r="O22" s="32"/>
      <c r="P22" s="32"/>
    </row>
    <row r="23" spans="1:16" ht="51" customHeight="1">
      <c r="A23" s="70"/>
      <c r="B23" s="4" t="s">
        <v>103</v>
      </c>
      <c r="C23" s="28"/>
      <c r="D23" s="28" t="s">
        <v>61</v>
      </c>
      <c r="E23" s="10">
        <v>1</v>
      </c>
      <c r="F23" s="42">
        <f>1100/1.2</f>
        <v>916.6666666666667</v>
      </c>
      <c r="G23" s="37">
        <f t="shared" si="0"/>
        <v>183.33333333333337</v>
      </c>
      <c r="H23" s="37">
        <f t="shared" si="1"/>
        <v>1100</v>
      </c>
      <c r="I23" s="37">
        <f t="shared" si="2"/>
        <v>1100</v>
      </c>
      <c r="J23" s="36"/>
      <c r="K23" s="37"/>
      <c r="L23" s="11"/>
      <c r="O23" s="32"/>
      <c r="P23" s="32"/>
    </row>
    <row r="24" spans="1:16" ht="51" customHeight="1">
      <c r="A24" s="70"/>
      <c r="B24" s="4" t="s">
        <v>104</v>
      </c>
      <c r="C24" s="28" t="s">
        <v>43</v>
      </c>
      <c r="D24" s="28" t="s">
        <v>59</v>
      </c>
      <c r="E24" s="10">
        <v>1</v>
      </c>
      <c r="F24" s="42">
        <f>1400/1.2</f>
        <v>1166.6666666666667</v>
      </c>
      <c r="G24" s="37">
        <f t="shared" si="0"/>
        <v>233.33333333333337</v>
      </c>
      <c r="H24" s="37">
        <f t="shared" si="1"/>
        <v>1400</v>
      </c>
      <c r="I24" s="37">
        <f t="shared" si="2"/>
        <v>1400</v>
      </c>
      <c r="J24" s="36"/>
      <c r="K24" s="37"/>
      <c r="L24" s="11"/>
      <c r="O24" s="32"/>
      <c r="P24" s="32"/>
    </row>
    <row r="25" spans="1:12" ht="43.5">
      <c r="A25" s="70"/>
      <c r="B25" s="4" t="s">
        <v>105</v>
      </c>
      <c r="C25" s="28" t="s">
        <v>43</v>
      </c>
      <c r="D25" s="28" t="s">
        <v>60</v>
      </c>
      <c r="E25" s="10">
        <v>1</v>
      </c>
      <c r="F25" s="42">
        <f>1100/1.2</f>
        <v>916.6666666666667</v>
      </c>
      <c r="G25" s="37">
        <f t="shared" si="0"/>
        <v>183.33333333333337</v>
      </c>
      <c r="H25" s="37">
        <f t="shared" si="1"/>
        <v>1100</v>
      </c>
      <c r="I25" s="37">
        <f t="shared" si="2"/>
        <v>1100</v>
      </c>
      <c r="J25" s="9"/>
      <c r="K25" s="11"/>
      <c r="L25" s="11"/>
    </row>
    <row r="26" spans="1:12" ht="13.5" customHeight="1">
      <c r="A26" s="71"/>
      <c r="B26" s="5"/>
      <c r="C26" s="28"/>
      <c r="D26" s="28"/>
      <c r="E26" s="10"/>
      <c r="F26" s="10"/>
      <c r="G26" s="10"/>
      <c r="H26" s="10"/>
      <c r="I26" s="10"/>
      <c r="J26" s="10"/>
      <c r="K26" s="11">
        <f>SUM(I18:I25)</f>
        <v>30500.000008</v>
      </c>
      <c r="L26" s="11">
        <f>K26</f>
        <v>30500.000008</v>
      </c>
    </row>
    <row r="27" spans="1:16" ht="37.5" customHeight="1">
      <c r="A27" s="69">
        <v>4</v>
      </c>
      <c r="B27" s="3"/>
      <c r="C27" s="25" t="s">
        <v>0</v>
      </c>
      <c r="D27" s="25" t="s">
        <v>7</v>
      </c>
      <c r="E27" s="12"/>
      <c r="F27" s="12"/>
      <c r="G27" s="12"/>
      <c r="H27" s="12"/>
      <c r="I27" s="12"/>
      <c r="J27" s="12"/>
      <c r="K27" s="17"/>
      <c r="L27" s="11"/>
      <c r="O27" s="32"/>
      <c r="P27" s="32"/>
    </row>
    <row r="28" spans="1:16" ht="24.75" customHeight="1">
      <c r="A28" s="70"/>
      <c r="B28" s="4" t="s">
        <v>106</v>
      </c>
      <c r="C28" s="26" t="s">
        <v>44</v>
      </c>
      <c r="D28" s="28" t="s">
        <v>46</v>
      </c>
      <c r="E28" s="9"/>
      <c r="F28" s="9"/>
      <c r="G28" s="9"/>
      <c r="H28" s="9"/>
      <c r="I28" s="9"/>
      <c r="J28" s="9"/>
      <c r="K28" s="11"/>
      <c r="L28" s="11"/>
      <c r="O28" s="32"/>
      <c r="P28" s="32"/>
    </row>
    <row r="29" spans="1:12" ht="37.5" customHeight="1">
      <c r="A29" s="70"/>
      <c r="B29" s="44" t="s">
        <v>107</v>
      </c>
      <c r="C29" s="27" t="s">
        <v>38</v>
      </c>
      <c r="D29" s="28" t="s">
        <v>62</v>
      </c>
      <c r="E29" s="10">
        <v>50</v>
      </c>
      <c r="F29" s="37">
        <f>100/1.2</f>
        <v>83.33333333333334</v>
      </c>
      <c r="G29" s="11">
        <f>F29/100*20</f>
        <v>16.66666666666667</v>
      </c>
      <c r="H29" s="11">
        <f>F29+G29</f>
        <v>100.00000000000001</v>
      </c>
      <c r="I29" s="11">
        <f>E29*H29</f>
        <v>5000.000000000001</v>
      </c>
      <c r="J29" s="9"/>
      <c r="K29" s="11"/>
      <c r="L29" s="11"/>
    </row>
    <row r="30" spans="1:12" ht="39" customHeight="1">
      <c r="A30" s="70"/>
      <c r="B30" s="44" t="s">
        <v>108</v>
      </c>
      <c r="C30" s="40"/>
      <c r="D30" s="28" t="s">
        <v>63</v>
      </c>
      <c r="E30" s="10">
        <v>1</v>
      </c>
      <c r="F30" s="11">
        <v>2500</v>
      </c>
      <c r="G30" s="11">
        <f aca="true" t="shared" si="3" ref="G30:G42">F30/100*20</f>
        <v>500</v>
      </c>
      <c r="H30" s="11">
        <f aca="true" t="shared" si="4" ref="H30:H42">F30+G30</f>
        <v>3000</v>
      </c>
      <c r="I30" s="11">
        <f aca="true" t="shared" si="5" ref="I30:I42">E30*H30</f>
        <v>3000</v>
      </c>
      <c r="J30" s="9"/>
      <c r="K30" s="11"/>
      <c r="L30" s="11"/>
    </row>
    <row r="31" spans="1:12" ht="37.5" customHeight="1">
      <c r="A31" s="70"/>
      <c r="B31" s="44" t="s">
        <v>109</v>
      </c>
      <c r="C31" s="39"/>
      <c r="D31" s="28" t="s">
        <v>64</v>
      </c>
      <c r="E31" s="10">
        <v>500</v>
      </c>
      <c r="F31" s="37">
        <f>0.7/1.2</f>
        <v>0.5833333333333334</v>
      </c>
      <c r="G31" s="11">
        <f t="shared" si="3"/>
        <v>0.11666666666666667</v>
      </c>
      <c r="H31" s="11">
        <f t="shared" si="4"/>
        <v>0.7000000000000001</v>
      </c>
      <c r="I31" s="11">
        <f t="shared" si="5"/>
        <v>350.00000000000006</v>
      </c>
      <c r="J31" s="9"/>
      <c r="K31" s="11"/>
      <c r="L31" s="11"/>
    </row>
    <row r="32" spans="1:12" ht="26.25" customHeight="1">
      <c r="A32" s="70"/>
      <c r="B32" s="4" t="s">
        <v>110</v>
      </c>
      <c r="C32" s="26" t="s">
        <v>45</v>
      </c>
      <c r="D32" s="28" t="s">
        <v>47</v>
      </c>
      <c r="E32" s="10"/>
      <c r="F32" s="11"/>
      <c r="G32" s="11">
        <f t="shared" si="3"/>
        <v>0</v>
      </c>
      <c r="H32" s="11">
        <f t="shared" si="4"/>
        <v>0</v>
      </c>
      <c r="I32" s="11">
        <f t="shared" si="5"/>
        <v>0</v>
      </c>
      <c r="J32" s="9"/>
      <c r="K32" s="11"/>
      <c r="L32" s="11"/>
    </row>
    <row r="33" spans="1:12" ht="36.75" customHeight="1">
      <c r="A33" s="70"/>
      <c r="B33" s="45" t="s">
        <v>111</v>
      </c>
      <c r="C33" s="27" t="s">
        <v>38</v>
      </c>
      <c r="D33" s="28" t="s">
        <v>65</v>
      </c>
      <c r="E33" s="10">
        <v>50</v>
      </c>
      <c r="F33" s="37">
        <f>54/1.2</f>
        <v>45</v>
      </c>
      <c r="G33" s="11">
        <f t="shared" si="3"/>
        <v>9</v>
      </c>
      <c r="H33" s="11">
        <f t="shared" si="4"/>
        <v>54</v>
      </c>
      <c r="I33" s="11">
        <f t="shared" si="5"/>
        <v>2700</v>
      </c>
      <c r="J33" s="9"/>
      <c r="K33" s="11"/>
      <c r="L33" s="11"/>
    </row>
    <row r="34" spans="1:12" ht="37.5" customHeight="1">
      <c r="A34" s="70"/>
      <c r="B34" s="44" t="s">
        <v>112</v>
      </c>
      <c r="C34" s="40"/>
      <c r="D34" s="28" t="s">
        <v>66</v>
      </c>
      <c r="E34" s="10">
        <v>1</v>
      </c>
      <c r="F34" s="11">
        <v>2500</v>
      </c>
      <c r="G34" s="11">
        <f t="shared" si="3"/>
        <v>500</v>
      </c>
      <c r="H34" s="11">
        <f t="shared" si="4"/>
        <v>3000</v>
      </c>
      <c r="I34" s="11">
        <f t="shared" si="5"/>
        <v>3000</v>
      </c>
      <c r="J34" s="9"/>
      <c r="K34" s="11"/>
      <c r="L34" s="11"/>
    </row>
    <row r="35" spans="1:12" ht="37.5" customHeight="1">
      <c r="A35" s="70"/>
      <c r="B35" s="44" t="s">
        <v>113</v>
      </c>
      <c r="C35" s="39"/>
      <c r="D35" s="28" t="s">
        <v>67</v>
      </c>
      <c r="E35" s="10">
        <v>850</v>
      </c>
      <c r="F35" s="37">
        <f>0.7/1.2</f>
        <v>0.5833333333333334</v>
      </c>
      <c r="G35" s="11">
        <f t="shared" si="3"/>
        <v>0.11666666666666667</v>
      </c>
      <c r="H35" s="11">
        <f t="shared" si="4"/>
        <v>0.7000000000000001</v>
      </c>
      <c r="I35" s="11">
        <f t="shared" si="5"/>
        <v>595</v>
      </c>
      <c r="J35" s="9"/>
      <c r="K35" s="11"/>
      <c r="L35" s="11"/>
    </row>
    <row r="36" spans="1:12" ht="37.5" customHeight="1">
      <c r="A36" s="70"/>
      <c r="B36" s="4" t="s">
        <v>114</v>
      </c>
      <c r="C36" s="26" t="s">
        <v>68</v>
      </c>
      <c r="D36" s="28"/>
      <c r="E36" s="10"/>
      <c r="F36" s="37"/>
      <c r="G36" s="11">
        <f t="shared" si="3"/>
        <v>0</v>
      </c>
      <c r="H36" s="11">
        <f t="shared" si="4"/>
        <v>0</v>
      </c>
      <c r="I36" s="11">
        <f t="shared" si="5"/>
        <v>0</v>
      </c>
      <c r="J36" s="9"/>
      <c r="K36" s="11"/>
      <c r="L36" s="11"/>
    </row>
    <row r="37" spans="1:12" ht="37.5" customHeight="1">
      <c r="A37" s="70"/>
      <c r="B37" s="44" t="s">
        <v>115</v>
      </c>
      <c r="C37" s="28" t="s">
        <v>28</v>
      </c>
      <c r="D37" s="28" t="s">
        <v>69</v>
      </c>
      <c r="E37" s="10">
        <v>4</v>
      </c>
      <c r="F37" s="37">
        <f>150/1.2</f>
        <v>125</v>
      </c>
      <c r="G37" s="11">
        <f t="shared" si="3"/>
        <v>25</v>
      </c>
      <c r="H37" s="11">
        <f t="shared" si="4"/>
        <v>150</v>
      </c>
      <c r="I37" s="11">
        <f t="shared" si="5"/>
        <v>600</v>
      </c>
      <c r="J37" s="9"/>
      <c r="K37" s="11"/>
      <c r="L37" s="11"/>
    </row>
    <row r="38" spans="1:12" ht="37.5" customHeight="1">
      <c r="A38" s="70"/>
      <c r="B38" s="44" t="s">
        <v>116</v>
      </c>
      <c r="C38" s="28" t="s">
        <v>28</v>
      </c>
      <c r="D38" s="28" t="s">
        <v>70</v>
      </c>
      <c r="E38" s="10">
        <v>4</v>
      </c>
      <c r="F38" s="37">
        <v>125</v>
      </c>
      <c r="G38" s="11">
        <f t="shared" si="3"/>
        <v>25</v>
      </c>
      <c r="H38" s="11">
        <f t="shared" si="4"/>
        <v>150</v>
      </c>
      <c r="I38" s="11">
        <f t="shared" si="5"/>
        <v>600</v>
      </c>
      <c r="J38" s="9"/>
      <c r="K38" s="11"/>
      <c r="L38" s="11"/>
    </row>
    <row r="39" spans="1:12" ht="37.5" customHeight="1">
      <c r="A39" s="70"/>
      <c r="B39" s="44" t="s">
        <v>117</v>
      </c>
      <c r="C39" s="28" t="s">
        <v>28</v>
      </c>
      <c r="D39" s="28" t="s">
        <v>81</v>
      </c>
      <c r="E39" s="10">
        <v>4</v>
      </c>
      <c r="F39" s="37">
        <v>150</v>
      </c>
      <c r="G39" s="11">
        <f t="shared" si="3"/>
        <v>30</v>
      </c>
      <c r="H39" s="11">
        <f t="shared" si="4"/>
        <v>180</v>
      </c>
      <c r="I39" s="11">
        <f t="shared" si="5"/>
        <v>720</v>
      </c>
      <c r="J39" s="9"/>
      <c r="K39" s="11"/>
      <c r="L39" s="11"/>
    </row>
    <row r="40" spans="1:12" ht="37.5" customHeight="1">
      <c r="A40" s="70"/>
      <c r="B40" s="4" t="s">
        <v>118</v>
      </c>
      <c r="C40" s="26" t="s">
        <v>71</v>
      </c>
      <c r="D40" s="28"/>
      <c r="E40" s="10"/>
      <c r="F40" s="37"/>
      <c r="G40" s="11">
        <f t="shared" si="3"/>
        <v>0</v>
      </c>
      <c r="H40" s="11">
        <f t="shared" si="4"/>
        <v>0</v>
      </c>
      <c r="I40" s="11">
        <f t="shared" si="5"/>
        <v>0</v>
      </c>
      <c r="J40" s="9"/>
      <c r="K40" s="11"/>
      <c r="L40" s="11"/>
    </row>
    <row r="41" spans="1:12" ht="54.75" customHeight="1">
      <c r="A41" s="70"/>
      <c r="B41" s="44" t="s">
        <v>119</v>
      </c>
      <c r="C41" s="28" t="s">
        <v>28</v>
      </c>
      <c r="D41" s="28" t="s">
        <v>72</v>
      </c>
      <c r="E41" s="10">
        <v>4</v>
      </c>
      <c r="F41" s="37">
        <f>218.18/1.2</f>
        <v>181.8166666666667</v>
      </c>
      <c r="G41" s="11">
        <f t="shared" si="3"/>
        <v>36.36333333333334</v>
      </c>
      <c r="H41" s="11">
        <f t="shared" si="4"/>
        <v>218.18000000000004</v>
      </c>
      <c r="I41" s="11">
        <f t="shared" si="5"/>
        <v>872.7200000000001</v>
      </c>
      <c r="J41" s="9"/>
      <c r="K41" s="11"/>
      <c r="L41" s="11"/>
    </row>
    <row r="42" spans="1:12" ht="37.5" customHeight="1">
      <c r="A42" s="70"/>
      <c r="B42" s="44" t="s">
        <v>120</v>
      </c>
      <c r="C42" s="28" t="s">
        <v>28</v>
      </c>
      <c r="D42" s="28" t="s">
        <v>73</v>
      </c>
      <c r="E42" s="10">
        <v>4</v>
      </c>
      <c r="F42" s="37">
        <f>298.18/1.2</f>
        <v>248.48333333333335</v>
      </c>
      <c r="G42" s="11">
        <f t="shared" si="3"/>
        <v>49.69666666666667</v>
      </c>
      <c r="H42" s="11">
        <f t="shared" si="4"/>
        <v>298.18</v>
      </c>
      <c r="I42" s="11">
        <f t="shared" si="5"/>
        <v>1192.72</v>
      </c>
      <c r="J42" s="9"/>
      <c r="K42" s="11"/>
      <c r="L42" s="11"/>
    </row>
    <row r="43" spans="1:12" ht="36" customHeight="1">
      <c r="A43" s="71"/>
      <c r="B43" s="5"/>
      <c r="C43" s="28"/>
      <c r="D43" s="28"/>
      <c r="E43" s="10"/>
      <c r="F43" s="41"/>
      <c r="G43" s="10"/>
      <c r="H43" s="10"/>
      <c r="I43" s="10"/>
      <c r="J43" s="10"/>
      <c r="K43" s="11">
        <f>SUM(I29:I42)</f>
        <v>18630.440000000002</v>
      </c>
      <c r="L43" s="11">
        <f>K43</f>
        <v>18630.440000000002</v>
      </c>
    </row>
    <row r="44" spans="1:12" ht="36.75" customHeight="1">
      <c r="A44" s="69">
        <v>5</v>
      </c>
      <c r="B44" s="3"/>
      <c r="C44" s="25" t="s">
        <v>0</v>
      </c>
      <c r="D44" s="25" t="s">
        <v>74</v>
      </c>
      <c r="E44" s="12"/>
      <c r="F44" s="12"/>
      <c r="G44" s="12"/>
      <c r="H44" s="12"/>
      <c r="I44" s="12"/>
      <c r="J44" s="12"/>
      <c r="K44" s="17"/>
      <c r="L44" s="11"/>
    </row>
    <row r="45" spans="1:12" ht="27" customHeight="1">
      <c r="A45" s="70"/>
      <c r="B45" s="4" t="s">
        <v>121</v>
      </c>
      <c r="C45" s="26" t="s">
        <v>83</v>
      </c>
      <c r="D45" s="28" t="s">
        <v>84</v>
      </c>
      <c r="E45" s="10"/>
      <c r="F45" s="41"/>
      <c r="G45" s="10"/>
      <c r="H45" s="10"/>
      <c r="I45" s="10"/>
      <c r="J45" s="10"/>
      <c r="K45" s="11"/>
      <c r="L45" s="11"/>
    </row>
    <row r="46" spans="1:12" ht="57.75">
      <c r="A46" s="70"/>
      <c r="B46" s="44" t="s">
        <v>122</v>
      </c>
      <c r="C46" s="40"/>
      <c r="D46" s="28" t="s">
        <v>75</v>
      </c>
      <c r="E46" s="11">
        <v>1</v>
      </c>
      <c r="F46" s="37">
        <f>500/1.2</f>
        <v>416.6666666666667</v>
      </c>
      <c r="G46" s="11">
        <f aca="true" t="shared" si="6" ref="G46:G58">F46/100*20</f>
        <v>83.33333333333334</v>
      </c>
      <c r="H46" s="11">
        <f aca="true" t="shared" si="7" ref="H46:H58">F46+G46</f>
        <v>500</v>
      </c>
      <c r="I46" s="11">
        <f>E46*H46</f>
        <v>500</v>
      </c>
      <c r="J46" s="38"/>
      <c r="K46" s="35"/>
      <c r="L46" s="11"/>
    </row>
    <row r="47" spans="1:12" ht="15">
      <c r="A47" s="70"/>
      <c r="B47" s="4" t="s">
        <v>123</v>
      </c>
      <c r="C47" s="26" t="s">
        <v>45</v>
      </c>
      <c r="D47" s="28" t="s">
        <v>80</v>
      </c>
      <c r="E47" s="11"/>
      <c r="F47" s="37"/>
      <c r="G47" s="11"/>
      <c r="H47" s="11"/>
      <c r="I47" s="11"/>
      <c r="J47" s="38"/>
      <c r="K47" s="35"/>
      <c r="L47" s="11"/>
    </row>
    <row r="48" spans="1:12" ht="29.25">
      <c r="A48" s="70"/>
      <c r="B48" s="44" t="s">
        <v>124</v>
      </c>
      <c r="C48" s="40"/>
      <c r="D48" s="28" t="s">
        <v>85</v>
      </c>
      <c r="E48" s="11">
        <v>50</v>
      </c>
      <c r="F48" s="37">
        <f>21.5/1.2</f>
        <v>17.916666666666668</v>
      </c>
      <c r="G48" s="11">
        <f t="shared" si="6"/>
        <v>3.5833333333333335</v>
      </c>
      <c r="H48" s="11">
        <f t="shared" si="7"/>
        <v>21.5</v>
      </c>
      <c r="I48" s="11">
        <f aca="true" t="shared" si="8" ref="I48:I58">E48*H48</f>
        <v>1075</v>
      </c>
      <c r="J48" s="38"/>
      <c r="K48" s="35"/>
      <c r="L48" s="11"/>
    </row>
    <row r="49" spans="1:12" ht="86.25">
      <c r="A49" s="70"/>
      <c r="B49" s="44" t="s">
        <v>125</v>
      </c>
      <c r="C49" s="40"/>
      <c r="D49" s="28" t="s">
        <v>76</v>
      </c>
      <c r="E49" s="11">
        <v>1</v>
      </c>
      <c r="F49" s="37">
        <f>3300/1.2</f>
        <v>2750</v>
      </c>
      <c r="G49" s="11">
        <f t="shared" si="6"/>
        <v>550</v>
      </c>
      <c r="H49" s="11">
        <f t="shared" si="7"/>
        <v>3300</v>
      </c>
      <c r="I49" s="11">
        <f t="shared" si="8"/>
        <v>3300</v>
      </c>
      <c r="J49" s="38"/>
      <c r="K49" s="35"/>
      <c r="L49" s="11"/>
    </row>
    <row r="50" spans="1:12" ht="29.25">
      <c r="A50" s="70"/>
      <c r="B50" s="44" t="s">
        <v>126</v>
      </c>
      <c r="C50" s="40"/>
      <c r="D50" s="28" t="s">
        <v>77</v>
      </c>
      <c r="E50" s="11">
        <v>1100</v>
      </c>
      <c r="F50" s="37">
        <f>0.7/1.2</f>
        <v>0.5833333333333334</v>
      </c>
      <c r="G50" s="11">
        <f t="shared" si="6"/>
        <v>0.11666666666666667</v>
      </c>
      <c r="H50" s="11">
        <f t="shared" si="7"/>
        <v>0.7000000000000001</v>
      </c>
      <c r="I50" s="11">
        <f t="shared" si="8"/>
        <v>770.0000000000001</v>
      </c>
      <c r="J50" s="38"/>
      <c r="K50" s="35"/>
      <c r="L50" s="11"/>
    </row>
    <row r="51" spans="1:12" ht="24" customHeight="1">
      <c r="A51" s="70"/>
      <c r="B51" s="4" t="s">
        <v>127</v>
      </c>
      <c r="C51" s="26" t="s">
        <v>68</v>
      </c>
      <c r="D51" s="28"/>
      <c r="E51" s="11"/>
      <c r="F51" s="11"/>
      <c r="G51" s="11">
        <f t="shared" si="6"/>
        <v>0</v>
      </c>
      <c r="H51" s="11">
        <f>F51+G51</f>
        <v>0</v>
      </c>
      <c r="I51" s="11">
        <f>E51*H51</f>
        <v>0</v>
      </c>
      <c r="J51" s="35"/>
      <c r="K51" s="35"/>
      <c r="L51" s="11"/>
    </row>
    <row r="52" spans="1:12" ht="36.75" customHeight="1">
      <c r="A52" s="70"/>
      <c r="B52" s="45" t="s">
        <v>128</v>
      </c>
      <c r="C52" s="28" t="s">
        <v>28</v>
      </c>
      <c r="D52" s="28" t="s">
        <v>78</v>
      </c>
      <c r="E52" s="11">
        <v>4</v>
      </c>
      <c r="F52" s="37">
        <f>180/1.2</f>
        <v>150</v>
      </c>
      <c r="G52" s="11">
        <f t="shared" si="6"/>
        <v>30</v>
      </c>
      <c r="H52" s="11">
        <f>F52+G52</f>
        <v>180</v>
      </c>
      <c r="I52" s="11">
        <f>E52*H52</f>
        <v>720</v>
      </c>
      <c r="J52" s="38"/>
      <c r="K52" s="35"/>
      <c r="L52" s="11"/>
    </row>
    <row r="53" spans="1:12" ht="43.5">
      <c r="A53" s="70"/>
      <c r="B53" s="44" t="s">
        <v>129</v>
      </c>
      <c r="C53" s="28" t="s">
        <v>28</v>
      </c>
      <c r="D53" s="28" t="s">
        <v>86</v>
      </c>
      <c r="E53" s="11">
        <v>4</v>
      </c>
      <c r="F53" s="37">
        <v>250</v>
      </c>
      <c r="G53" s="11">
        <f t="shared" si="6"/>
        <v>50</v>
      </c>
      <c r="H53" s="11">
        <f>F53+G53</f>
        <v>300</v>
      </c>
      <c r="I53" s="11">
        <f>E53*H53</f>
        <v>1200</v>
      </c>
      <c r="J53" s="38"/>
      <c r="K53" s="35"/>
      <c r="L53" s="11"/>
    </row>
    <row r="54" spans="1:12" ht="23.25" customHeight="1">
      <c r="A54" s="70"/>
      <c r="B54" s="4" t="s">
        <v>130</v>
      </c>
      <c r="C54" s="26" t="s">
        <v>71</v>
      </c>
      <c r="D54" s="28"/>
      <c r="E54" s="11"/>
      <c r="F54" s="11"/>
      <c r="G54" s="11">
        <f t="shared" si="6"/>
        <v>0</v>
      </c>
      <c r="H54" s="11">
        <f t="shared" si="7"/>
        <v>0</v>
      </c>
      <c r="I54" s="11">
        <f t="shared" si="8"/>
        <v>0</v>
      </c>
      <c r="J54" s="35"/>
      <c r="K54" s="35"/>
      <c r="L54" s="11"/>
    </row>
    <row r="55" spans="1:12" ht="32.25" customHeight="1">
      <c r="A55" s="70"/>
      <c r="B55" s="44" t="s">
        <v>131</v>
      </c>
      <c r="C55" s="28" t="s">
        <v>28</v>
      </c>
      <c r="D55" s="28" t="s">
        <v>87</v>
      </c>
      <c r="E55" s="11">
        <v>4</v>
      </c>
      <c r="F55" s="37">
        <f>355.2/1.2</f>
        <v>296</v>
      </c>
      <c r="G55" s="11">
        <f t="shared" si="6"/>
        <v>59.2</v>
      </c>
      <c r="H55" s="11">
        <f t="shared" si="7"/>
        <v>355.2</v>
      </c>
      <c r="I55" s="11">
        <f t="shared" si="8"/>
        <v>1420.8</v>
      </c>
      <c r="J55" s="35"/>
      <c r="K55" s="35"/>
      <c r="L55" s="11"/>
    </row>
    <row r="56" spans="1:12" ht="43.5">
      <c r="A56" s="70"/>
      <c r="B56" s="44" t="s">
        <v>132</v>
      </c>
      <c r="C56" s="28" t="s">
        <v>28</v>
      </c>
      <c r="D56" s="28" t="s">
        <v>88</v>
      </c>
      <c r="E56" s="11">
        <v>4</v>
      </c>
      <c r="F56" s="37">
        <f>592/1.2</f>
        <v>493.33333333333337</v>
      </c>
      <c r="G56" s="11">
        <f t="shared" si="6"/>
        <v>98.66666666666667</v>
      </c>
      <c r="H56" s="11">
        <f t="shared" si="7"/>
        <v>592</v>
      </c>
      <c r="I56" s="11">
        <f t="shared" si="8"/>
        <v>2368</v>
      </c>
      <c r="J56" s="38"/>
      <c r="K56" s="35"/>
      <c r="L56" s="11"/>
    </row>
    <row r="57" spans="1:12" ht="33.75" customHeight="1">
      <c r="A57" s="70"/>
      <c r="B57" s="4" t="s">
        <v>133</v>
      </c>
      <c r="C57" s="26" t="s">
        <v>89</v>
      </c>
      <c r="D57" s="28"/>
      <c r="E57" s="11"/>
      <c r="F57" s="11"/>
      <c r="G57" s="11"/>
      <c r="H57" s="11"/>
      <c r="I57" s="11"/>
      <c r="J57" s="38"/>
      <c r="K57" s="35"/>
      <c r="L57" s="11"/>
    </row>
    <row r="58" spans="1:12" ht="36" customHeight="1">
      <c r="A58" s="70"/>
      <c r="B58" s="44" t="s">
        <v>134</v>
      </c>
      <c r="C58" s="39"/>
      <c r="D58" s="28" t="s">
        <v>79</v>
      </c>
      <c r="E58" s="11">
        <v>1</v>
      </c>
      <c r="F58" s="37">
        <f>3770/1.2</f>
        <v>3141.666666666667</v>
      </c>
      <c r="G58" s="11">
        <f t="shared" si="6"/>
        <v>628.3333333333335</v>
      </c>
      <c r="H58" s="11">
        <f t="shared" si="7"/>
        <v>3770.0000000000005</v>
      </c>
      <c r="I58" s="11">
        <f t="shared" si="8"/>
        <v>3770.0000000000005</v>
      </c>
      <c r="J58" s="38"/>
      <c r="K58" s="35"/>
      <c r="L58" s="11"/>
    </row>
    <row r="59" spans="1:12" ht="32.25" customHeight="1">
      <c r="A59" s="70"/>
      <c r="B59" s="4"/>
      <c r="C59" s="28"/>
      <c r="D59" s="28"/>
      <c r="E59" s="10"/>
      <c r="F59" s="35"/>
      <c r="G59" s="35"/>
      <c r="H59" s="35"/>
      <c r="I59" s="35"/>
      <c r="J59" s="38"/>
      <c r="K59" s="11">
        <f>SUM(I46:I58)</f>
        <v>15123.8</v>
      </c>
      <c r="L59" s="11">
        <f>K59</f>
        <v>15123.8</v>
      </c>
    </row>
    <row r="60" spans="1:12" ht="45">
      <c r="A60" s="70" t="s">
        <v>23</v>
      </c>
      <c r="B60" s="4"/>
      <c r="C60" s="25" t="s">
        <v>0</v>
      </c>
      <c r="D60" s="25" t="s">
        <v>82</v>
      </c>
      <c r="E60" s="12"/>
      <c r="F60" s="12"/>
      <c r="G60" s="12"/>
      <c r="H60" s="12"/>
      <c r="I60" s="12"/>
      <c r="J60" s="12"/>
      <c r="K60" s="17"/>
      <c r="L60" s="17"/>
    </row>
    <row r="61" spans="1:15" ht="42" customHeight="1">
      <c r="A61" s="70"/>
      <c r="B61" s="4"/>
      <c r="C61" s="40"/>
      <c r="D61" s="28" t="s">
        <v>90</v>
      </c>
      <c r="E61" s="10"/>
      <c r="F61" s="11"/>
      <c r="G61" s="11"/>
      <c r="H61" s="11"/>
      <c r="I61" s="11">
        <v>9426.39</v>
      </c>
      <c r="J61" s="11"/>
      <c r="K61" s="37"/>
      <c r="L61" s="37"/>
      <c r="O61" s="34"/>
    </row>
    <row r="62" spans="1:15" ht="43.5">
      <c r="A62" s="70"/>
      <c r="B62" s="4" t="s">
        <v>24</v>
      </c>
      <c r="C62" s="40"/>
      <c r="D62" s="28" t="s">
        <v>91</v>
      </c>
      <c r="E62" s="9"/>
      <c r="F62" s="9"/>
      <c r="G62" s="9"/>
      <c r="H62" s="9"/>
      <c r="I62" s="9">
        <v>1413.96</v>
      </c>
      <c r="J62" s="9"/>
      <c r="K62" s="11"/>
      <c r="L62" s="11"/>
      <c r="O62" s="34"/>
    </row>
    <row r="63" spans="1:12" ht="34.5" customHeight="1">
      <c r="A63" s="70"/>
      <c r="B63" s="4"/>
      <c r="C63" s="40"/>
      <c r="D63" s="28"/>
      <c r="E63" s="9"/>
      <c r="F63" s="9"/>
      <c r="G63" s="9"/>
      <c r="H63" s="9"/>
      <c r="I63" s="9"/>
      <c r="J63" s="9"/>
      <c r="K63" s="11">
        <f>I61+I62</f>
        <v>10840.349999999999</v>
      </c>
      <c r="L63" s="11">
        <f>K63</f>
        <v>10840.349999999999</v>
      </c>
    </row>
    <row r="64" spans="1:12" ht="45">
      <c r="A64" s="70"/>
      <c r="B64" s="4" t="s">
        <v>92</v>
      </c>
      <c r="C64" s="25" t="s">
        <v>0</v>
      </c>
      <c r="D64" s="25" t="s">
        <v>93</v>
      </c>
      <c r="E64" s="12"/>
      <c r="F64" s="12"/>
      <c r="G64" s="12"/>
      <c r="H64" s="12"/>
      <c r="I64" s="12"/>
      <c r="J64" s="12"/>
      <c r="K64" s="17"/>
      <c r="L64" s="17"/>
    </row>
    <row r="65" spans="1:15" ht="34.5" customHeight="1">
      <c r="A65" s="70"/>
      <c r="B65" s="4"/>
      <c r="C65" s="28" t="s">
        <v>27</v>
      </c>
      <c r="D65" s="28" t="s">
        <v>90</v>
      </c>
      <c r="E65" s="9"/>
      <c r="F65" s="9"/>
      <c r="G65" s="9"/>
      <c r="H65" s="9"/>
      <c r="I65" s="9">
        <v>9826.09</v>
      </c>
      <c r="J65" s="9"/>
      <c r="K65" s="11"/>
      <c r="L65" s="11"/>
      <c r="O65" s="34"/>
    </row>
    <row r="66" spans="1:15" ht="43.5">
      <c r="A66" s="70"/>
      <c r="B66" s="4"/>
      <c r="C66" s="40"/>
      <c r="D66" s="28" t="s">
        <v>91</v>
      </c>
      <c r="E66" s="9"/>
      <c r="F66" s="9"/>
      <c r="G66" s="9"/>
      <c r="H66" s="9"/>
      <c r="I66" s="9">
        <v>1473.91</v>
      </c>
      <c r="J66" s="9"/>
      <c r="K66" s="11"/>
      <c r="L66" s="11"/>
      <c r="O66" s="34"/>
    </row>
    <row r="67" spans="1:12" ht="34.5" customHeight="1">
      <c r="A67" s="70"/>
      <c r="B67" s="4"/>
      <c r="C67" s="76"/>
      <c r="D67" s="77"/>
      <c r="E67" s="77"/>
      <c r="F67" s="77"/>
      <c r="G67" s="77"/>
      <c r="H67" s="77"/>
      <c r="I67" s="77"/>
      <c r="J67" s="78"/>
      <c r="K67" s="11">
        <f>I65+I66</f>
        <v>11300</v>
      </c>
      <c r="L67" s="11">
        <f>K67</f>
        <v>11300</v>
      </c>
    </row>
    <row r="68" spans="1:12" ht="24" customHeight="1">
      <c r="A68" s="70"/>
      <c r="B68" s="5"/>
      <c r="C68" s="79"/>
      <c r="D68" s="80"/>
      <c r="E68" s="80"/>
      <c r="F68" s="80"/>
      <c r="G68" s="80"/>
      <c r="H68" s="80"/>
      <c r="I68" s="80"/>
      <c r="J68" s="81"/>
      <c r="K68" s="17">
        <f>SUM(K7:K67)</f>
        <v>118402.75400799999</v>
      </c>
      <c r="L68" s="17">
        <f>SUM(L7:L67)</f>
        <v>118402.75400799999</v>
      </c>
    </row>
    <row r="70" spans="14:16" ht="12.75">
      <c r="N70" s="16"/>
      <c r="P70" s="16"/>
    </row>
    <row r="71" spans="14:16" ht="12.75">
      <c r="N71" s="16"/>
      <c r="P71" s="16"/>
    </row>
    <row r="72" spans="14:16" ht="12.75">
      <c r="N72" s="16"/>
      <c r="P72" s="16"/>
    </row>
    <row r="74" ht="12.75">
      <c r="N74" s="24"/>
    </row>
  </sheetData>
  <sheetProtection/>
  <mergeCells count="12">
    <mergeCell ref="A11:A16"/>
    <mergeCell ref="C67:J68"/>
    <mergeCell ref="D3:G3"/>
    <mergeCell ref="H3:L3"/>
    <mergeCell ref="A17:A26"/>
    <mergeCell ref="A27:A43"/>
    <mergeCell ref="A44:A59"/>
    <mergeCell ref="A60:A68"/>
    <mergeCell ref="D4:E4"/>
    <mergeCell ref="A5:A10"/>
    <mergeCell ref="F5:H5"/>
    <mergeCell ref="I5:L5"/>
  </mergeCells>
  <printOptions/>
  <pageMargins left="0.75" right="0.75" top="1" bottom="1" header="0.4921259845" footer="0.4921259845"/>
  <pageSetup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Ivana Vrbjarová</cp:lastModifiedBy>
  <cp:lastPrinted>2017-05-05T08:00:39Z</cp:lastPrinted>
  <dcterms:created xsi:type="dcterms:W3CDTF">1997-01-24T11:07:25Z</dcterms:created>
  <dcterms:modified xsi:type="dcterms:W3CDTF">2017-05-12T06:20:33Z</dcterms:modified>
  <cp:category/>
  <cp:version/>
  <cp:contentType/>
  <cp:contentStatus/>
</cp:coreProperties>
</file>