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ácia stavby" sheetId="1" r:id="rId1"/>
    <sheet name="2018038 - ZŠ Za vodou" sheetId="2" r:id="rId2"/>
  </sheets>
  <definedNames>
    <definedName name="_xlnm.Print_Titles" localSheetId="1">'2018038 - ZŠ Za vodou'!$121:$121</definedName>
    <definedName name="_xlnm.Print_Titles" localSheetId="0">'Rekapitulácia stavby'!$85:$85</definedName>
    <definedName name="_xlnm.Print_Area" localSheetId="1">'2018038 - ZŠ Za vodou'!$C$4:$Q$70,'2018038 - ZŠ Za vodou'!$C$76:$Q$106,'2018038 - ZŠ Za vodou'!$C$112:$Q$188</definedName>
    <definedName name="_xlnm.Print_Area" localSheetId="0">'Rekapitulácia stavby'!$C$4:$AP$70,'Rekapitulácia stavby'!$C$76:$AP$96</definedName>
  </definedNames>
  <calcPr fullCalcOnLoad="1"/>
</workbook>
</file>

<file path=xl/sharedStrings.xml><?xml version="1.0" encoding="utf-8"?>
<sst xmlns="http://schemas.openxmlformats.org/spreadsheetml/2006/main" count="1040" uniqueCount="347">
  <si>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</si>
  <si>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</si>
  <si>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</si>
  <si>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</si>
  <si>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</si>
  <si>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</si>
  <si>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</si>
  <si>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</si>
  <si>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</si>
  <si>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</si>
  <si>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</si>
  <si>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</si>
  <si>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2018038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</si>
  <si>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</si>
  <si>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</si>
  <si>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ZŠ Za vodou</t>
  </si>
  <si>
    <t>JKSO:</t>
  </si>
  <si>
    <t>KS:</t>
  </si>
  <si>
    <t>Miesto:</t>
  </si>
  <si>
    <t xml:space="preserve"> </t>
  </si>
  <si>
    <t>Dátum:</t>
  </si>
  <si>
    <t>26.03.2018</t>
  </si>
  <si>
    <t>Objednávateľ:</t>
  </si>
  <si>
    <t>IČO: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</si>
  <si>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</si>
  <si>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</si>
  <si>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</si>
  <si>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</si>
  <si>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</si>
  <si>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</si>
  <si>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</si>
  <si>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</si>
  <si>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</si>
  <si>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</si>
  <si>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</si>
  <si>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</si>
  <si>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</si>
  <si>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</si>
  <si>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</si>
  <si>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</si>
  <si>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</si>
  <si>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</si>
  <si>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</si>
  <si>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</si>
  <si>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</si>
  <si>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</si>
  <si>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</si>
  <si>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</si>
  <si>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</si>
  <si>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</si>
  <si>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</si>
  <si>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</si>
  <si>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</si>
  <si>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</si>
  <si>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</si>
  <si>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</si>
  <si>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</si>
  <si>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</si>
  <si>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</si>
  <si>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</si>
  <si>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</si>
  <si>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</si>
  <si>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</si>
  <si>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</si>
  <si>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</si>
  <si>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</si>
  <si>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</si>
  <si>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</si>
  <si>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</si>
  <si>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</si>
  <si>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</si>
  <si>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</si>
  <si>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IMPORT</t>
  </si>
  <si>
    <t>{86956A77-72C7-4C7A-BDBB-11CBECEC6533}</t>
  </si>
  <si>
    <t>{00000000-0000-0000-0000-000000000000}</t>
  </si>
  <si>
    <t>1</t>
  </si>
  <si>
    <t>###NOINSERT###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</si>
  <si>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</si>
  <si>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</si>
  <si>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</si>
  <si>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</si>
  <si>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</si>
  <si>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</si>
  <si>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</si>
  <si>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</si>
  <si>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</si>
  <si>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</si>
  <si>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</si>
  <si>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</si>
  <si>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</si>
  <si>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</si>
  <si>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</si>
  <si>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</si>
  <si>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</si>
  <si>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PSV - Práce a dodávky PSV</t>
  </si>
  <si>
    <t xml:space="preserve">    734 - Ústredné kúrenie, armatúry.</t>
  </si>
  <si>
    <t xml:space="preserve">    723 - Zdravotechnika - plynovod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</si>
  <si>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</si>
  <si>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</si>
  <si>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</si>
  <si>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>M - Práce a dodávky M</t>
  </si>
  <si>
    <t xml:space="preserve">    24-M - Montáže vzduchotechnických zariad.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</si>
  <si>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</si>
  <si>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</si>
  <si>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</si>
  <si>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</si>
  <si>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</si>
  <si>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</si>
  <si>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</si>
  <si>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</si>
  <si>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</si>
  <si>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</si>
  <si>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</si>
  <si>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</si>
  <si>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</si>
  <si>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</si>
  <si>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</si>
  <si>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</si>
  <si>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</si>
  <si>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</si>
  <si>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</si>
  <si>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</si>
  <si>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</si>
  <si>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</si>
  <si>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</si>
  <si>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</si>
  <si>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</si>
  <si>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</si>
  <si>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</si>
  <si>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22</t>
  </si>
  <si>
    <t>K</t>
  </si>
  <si>
    <t>734200812</t>
  </si>
  <si>
    <t>Demontáž armatúry závitovej s jedným závitom nad 1/2 do G 1,  -0,00110t</t>
  </si>
  <si>
    <t>ks</t>
  </si>
  <si>
    <t>16</t>
  </si>
  <si>
    <t>-46042264</t>
  </si>
  <si>
    <t>21</t>
  </si>
  <si>
    <t>734200822</t>
  </si>
  <si>
    <t>Demontáž armatúry závitovej s dvomi závitmi nad 1/2 do G 1,  -0,00110t</t>
  </si>
  <si>
    <t>-1847550335</t>
  </si>
  <si>
    <t>3</t>
  </si>
  <si>
    <t>734209115</t>
  </si>
  <si>
    <t>Montáž závitovej armatúry s 2 závitmi G 1</t>
  </si>
  <si>
    <t>135382193</t>
  </si>
  <si>
    <t>4</t>
  </si>
  <si>
    <t>M</t>
  </si>
  <si>
    <t>4848906440</t>
  </si>
  <si>
    <t>Guľový ventil - rukoväť, chróm, 1"</t>
  </si>
  <si>
    <t>32</t>
  </si>
  <si>
    <t>549668006</t>
  </si>
  <si>
    <t>44</t>
  </si>
  <si>
    <t>48489064401</t>
  </si>
  <si>
    <t>Filter 1"</t>
  </si>
  <si>
    <t>1483190247</t>
  </si>
  <si>
    <t>7</t>
  </si>
  <si>
    <t>484890643010152</t>
  </si>
  <si>
    <t>Fitingy</t>
  </si>
  <si>
    <t>sub</t>
  </si>
  <si>
    <t>2074072192</t>
  </si>
  <si>
    <t>39</t>
  </si>
  <si>
    <t>734209116</t>
  </si>
  <si>
    <t>Montáž závitovej armatúry s 2 závitmi G 5/4</t>
  </si>
  <si>
    <t>-1412061292</t>
  </si>
  <si>
    <t>40</t>
  </si>
  <si>
    <t>4848906450</t>
  </si>
  <si>
    <t>GIACOMINI, Guľový ventil DADO - rukoväť, chróm, 1 1/4"</t>
  </si>
  <si>
    <t>1729994479</t>
  </si>
  <si>
    <t>41</t>
  </si>
  <si>
    <t>48489064501</t>
  </si>
  <si>
    <t>Spätná klapka 1 1/4"</t>
  </si>
  <si>
    <t>1689364644</t>
  </si>
  <si>
    <t>5</t>
  </si>
  <si>
    <t>48489064301015</t>
  </si>
  <si>
    <t>Filter odkaľovač 1 1/4"</t>
  </si>
  <si>
    <t>-1749015081</t>
  </si>
  <si>
    <t>55</t>
  </si>
  <si>
    <t>723190252</t>
  </si>
  <si>
    <t>Prípojka k strojom a zariadeniam vyvedenie a upevnenie plynov.výpustiek na potrubí DN 20 s nástenkou</t>
  </si>
  <si>
    <t>123046292</t>
  </si>
  <si>
    <t>42</t>
  </si>
  <si>
    <t>723239102</t>
  </si>
  <si>
    <t>Montáž armatúry závitovej s dvoma závitmi, kohútik priamy,solenoidový ventil G 3/4</t>
  </si>
  <si>
    <t>2006708253</t>
  </si>
  <si>
    <t>43</t>
  </si>
  <si>
    <t>4848906640</t>
  </si>
  <si>
    <t>GIACOMINI, Guľový ventil DADO - motýľ "plyn", chróm, 3/4"</t>
  </si>
  <si>
    <t>-1994027796</t>
  </si>
  <si>
    <t>6</t>
  </si>
  <si>
    <t>484890643010151</t>
  </si>
  <si>
    <t>Flex hadica,kolienko-plyn</t>
  </si>
  <si>
    <t>610638324</t>
  </si>
  <si>
    <t>8</t>
  </si>
  <si>
    <t>731200826</t>
  </si>
  <si>
    <t>Demontáž kotla oceľového na kvapalné alebo plynné palivá s výkonom nad 40 do 60 kW,  -0,35625t</t>
  </si>
  <si>
    <t>744393655</t>
  </si>
  <si>
    <t>9</t>
  </si>
  <si>
    <t>7312008267</t>
  </si>
  <si>
    <t>Demontáž dymovodu</t>
  </si>
  <si>
    <t>-303914501</t>
  </si>
  <si>
    <t>45</t>
  </si>
  <si>
    <t>731241082011</t>
  </si>
  <si>
    <t>Montáž regulácie</t>
  </si>
  <si>
    <t>súb</t>
  </si>
  <si>
    <t>-1378201550</t>
  </si>
  <si>
    <t>18</t>
  </si>
  <si>
    <t>731241083</t>
  </si>
  <si>
    <t>Montáž kotla oceľ. násten. na plyn kondenzačného vyhotovenie turbo do 42 kW</t>
  </si>
  <si>
    <t>súb.</t>
  </si>
  <si>
    <t>508762025</t>
  </si>
  <si>
    <t>10</t>
  </si>
  <si>
    <t>73124108201</t>
  </si>
  <si>
    <t>Uvedenie do prevádzky</t>
  </si>
  <si>
    <t>1435513336</t>
  </si>
  <si>
    <t>11</t>
  </si>
  <si>
    <t>010002</t>
  </si>
  <si>
    <t>Kotol Vaillant ecoTECplus VU 466/5-5</t>
  </si>
  <si>
    <t>20447240</t>
  </si>
  <si>
    <t>25</t>
  </si>
  <si>
    <t>01000211</t>
  </si>
  <si>
    <t>Pripojenie do okruhu kúrenia pre kotly ecoTECplus 46 a 65 kW</t>
  </si>
  <si>
    <t>-727719983</t>
  </si>
  <si>
    <t>30</t>
  </si>
  <si>
    <t>01000212</t>
  </si>
  <si>
    <t>Zbernicový väzbový člen eBUS Vaillant VR30/3</t>
  </si>
  <si>
    <t>54140802</t>
  </si>
  <si>
    <t>31</t>
  </si>
  <si>
    <t>01000213</t>
  </si>
  <si>
    <t>Rozširovací modul Vaillant VR71</t>
  </si>
  <si>
    <t>1595276863</t>
  </si>
  <si>
    <t>01000214</t>
  </si>
  <si>
    <t>Systemový regulátor Vaillant Multimatic VR700</t>
  </si>
  <si>
    <t>-142918909</t>
  </si>
  <si>
    <t>33</t>
  </si>
  <si>
    <t>01000215</t>
  </si>
  <si>
    <t>Snímač vonkajšej teploty</t>
  </si>
  <si>
    <t>206932765</t>
  </si>
  <si>
    <t>34</t>
  </si>
  <si>
    <t>01000216</t>
  </si>
  <si>
    <t>Teplotné čidlo</t>
  </si>
  <si>
    <t>-1305214517</t>
  </si>
  <si>
    <t>12</t>
  </si>
  <si>
    <t>73124108202</t>
  </si>
  <si>
    <t>Montáž odvodu spalín</t>
  </si>
  <si>
    <t>-577439581</t>
  </si>
  <si>
    <t>13</t>
  </si>
  <si>
    <t>01006512</t>
  </si>
  <si>
    <t>Rúra FK DN60/100-250</t>
  </si>
  <si>
    <t>-1328760453</t>
  </si>
  <si>
    <t>14</t>
  </si>
  <si>
    <t>01006515</t>
  </si>
  <si>
    <t>Rúra FK DN60/100-500</t>
  </si>
  <si>
    <t>-1507077815</t>
  </si>
  <si>
    <t>15</t>
  </si>
  <si>
    <t>010065151</t>
  </si>
  <si>
    <t>Koleno K45°DN60/100</t>
  </si>
  <si>
    <t>944334162</t>
  </si>
  <si>
    <t>0100021</t>
  </si>
  <si>
    <t>Kontrolny T-kus DN60/100</t>
  </si>
  <si>
    <t>2133603034</t>
  </si>
  <si>
    <t>35</t>
  </si>
  <si>
    <t>010002111</t>
  </si>
  <si>
    <t>Odvod spalín d80</t>
  </si>
  <si>
    <t>m</t>
  </si>
  <si>
    <t>-174685324</t>
  </si>
  <si>
    <t>36</t>
  </si>
  <si>
    <t>010002112</t>
  </si>
  <si>
    <t xml:space="preserve">Rozdvojovací člen </t>
  </si>
  <si>
    <t>-551015084</t>
  </si>
  <si>
    <t>37</t>
  </si>
  <si>
    <t>010002113</t>
  </si>
  <si>
    <t>Kondenzačný sifon</t>
  </si>
  <si>
    <t>-326508458</t>
  </si>
  <si>
    <t>17</t>
  </si>
  <si>
    <t>731241082021</t>
  </si>
  <si>
    <t>Vyp.a napust.systému</t>
  </si>
  <si>
    <t>-1727955465</t>
  </si>
  <si>
    <t>24</t>
  </si>
  <si>
    <t>732420812</t>
  </si>
  <si>
    <t>Demontáž čerpadla obehového špirálového (do potrubia) DN 40,  -0,02100t</t>
  </si>
  <si>
    <t>453368673</t>
  </si>
  <si>
    <t>23</t>
  </si>
  <si>
    <t>732420813</t>
  </si>
  <si>
    <t>Demontáž čerpadla obehového špirálového (do potrubia) DN 50,  -0,02200t</t>
  </si>
  <si>
    <t>752602047</t>
  </si>
  <si>
    <t>29</t>
  </si>
  <si>
    <t>732429111</t>
  </si>
  <si>
    <t>Montáž čerpadla (do potrubia) obehového špirálového DN 25</t>
  </si>
  <si>
    <t>-950620471</t>
  </si>
  <si>
    <t>28</t>
  </si>
  <si>
    <t>4268150140</t>
  </si>
  <si>
    <t>čerpadlo - UPS 25-40 B 180 1x230V 50Hz   obj.č.  96281392   GRUNDFOS-ABC TERM</t>
  </si>
  <si>
    <t>-1521610043</t>
  </si>
  <si>
    <t>26</t>
  </si>
  <si>
    <t>732429113</t>
  </si>
  <si>
    <t>Montáž čerpadla (do potrubia) obehového špirálového DN 50</t>
  </si>
  <si>
    <t>1656956883</t>
  </si>
  <si>
    <t>27</t>
  </si>
  <si>
    <t>4268150042</t>
  </si>
  <si>
    <t>čerpadlo - MAGNA 50-60 F N PN6/10 1x230-240V 50Hz   obj.č.  96513645   GRUNDFOS-ABC TERM</t>
  </si>
  <si>
    <t>-1580069312</t>
  </si>
  <si>
    <t>733110806</t>
  </si>
  <si>
    <t>Demontáž potrubia z oceľových rúrok závitových nad 15 do DN 32,  -0,00320t</t>
  </si>
  <si>
    <t>-1382066091</t>
  </si>
  <si>
    <t>19</t>
  </si>
  <si>
    <t>733111115</t>
  </si>
  <si>
    <t>Potrubie z rúrok závitových oceľových bezšvových bežných strednotlakových DN 25</t>
  </si>
  <si>
    <t>1139735422</t>
  </si>
  <si>
    <t>38</t>
  </si>
  <si>
    <t>733111117</t>
  </si>
  <si>
    <t>Potrubie z rúrok závitových oceľových bezšvových bežných strednotlakových DN 40</t>
  </si>
  <si>
    <t>-1321374075</t>
  </si>
  <si>
    <t>54</t>
  </si>
  <si>
    <t>733113116</t>
  </si>
  <si>
    <t>Potrubie z rúrok závitových Príplatok k cene za zhotovenie prípojky z oceľ. rúrok závitových DN 32</t>
  </si>
  <si>
    <t>-789224709</t>
  </si>
  <si>
    <t>47</t>
  </si>
  <si>
    <t>731200825</t>
  </si>
  <si>
    <t>Demontáž kotla oceľového na kvapalné alebo plynné palivá s výkonom nad 25 do 40 kW,  -0,30625t</t>
  </si>
  <si>
    <t>1941071760</t>
  </si>
  <si>
    <t>48</t>
  </si>
  <si>
    <t>7312008251</t>
  </si>
  <si>
    <t>Demontáž anuloid</t>
  </si>
  <si>
    <t>1670615305</t>
  </si>
  <si>
    <t>49</t>
  </si>
  <si>
    <t>7324208121</t>
  </si>
  <si>
    <t>-2116840161</t>
  </si>
  <si>
    <t>51</t>
  </si>
  <si>
    <t>7342008121</t>
  </si>
  <si>
    <t>1378774934</t>
  </si>
  <si>
    <t>50</t>
  </si>
  <si>
    <t>7342008221</t>
  </si>
  <si>
    <t>1767428140</t>
  </si>
  <si>
    <t>52</t>
  </si>
  <si>
    <t>7331108061</t>
  </si>
  <si>
    <t>1167946329</t>
  </si>
  <si>
    <t>53</t>
  </si>
  <si>
    <t>73120082671</t>
  </si>
  <si>
    <t>361349930</t>
  </si>
  <si>
    <t>VP - Práce naviac</t>
  </si>
  <si>
    <t>PN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</si>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</sst>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8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8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8" fontId="0" fillId="34" borderId="33" xfId="0" applyNumberFormat="1" applyFont="1" applyFill="1" applyBorder="1" applyAlignment="1">
      <alignment horizontal="right" vertical="center"/>
    </xf>
    <xf numFmtId="168" fontId="0" fillId="0" borderId="3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8" fontId="29" fillId="34" borderId="33" xfId="0" applyNumberFormat="1" applyFont="1" applyFill="1" applyBorder="1" applyAlignment="1">
      <alignment horizontal="right" vertical="center"/>
    </xf>
    <xf numFmtId="168" fontId="29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8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8" fontId="23" fillId="0" borderId="0" xfId="0" applyNumberFormat="1" applyFont="1" applyAlignment="1">
      <alignment horizontal="right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9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CENKROSplusData\System\Temp\rad3CCEC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CENKROSplusData\System\Temp\radC874C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07" t="s">
        <v>0</v>
      </c>
      <c r="B1" s="208"/>
      <c r="C1" s="208"/>
      <c r="D1" s="209" t="s">
        <v>1</v>
      </c>
      <c r="E1" s="208"/>
      <c r="F1" s="208"/>
      <c r="G1" s="208"/>
      <c r="H1" s="208"/>
      <c r="I1" s="208"/>
      <c r="J1" s="208"/>
      <c r="K1" s="210" t="s">
        <v>340</v>
      </c>
      <c r="L1" s="210"/>
      <c r="M1" s="210"/>
      <c r="N1" s="210"/>
      <c r="O1" s="210"/>
      <c r="P1" s="210"/>
      <c r="Q1" s="210"/>
      <c r="R1" s="210"/>
      <c r="S1" s="210"/>
      <c r="T1" s="208"/>
      <c r="U1" s="208"/>
      <c r="V1" s="208"/>
      <c r="W1" s="210" t="s">
        <v>341</v>
      </c>
      <c r="X1" s="210"/>
      <c r="Y1" s="210"/>
      <c r="Z1" s="210"/>
      <c r="AA1" s="210"/>
      <c r="AB1" s="210"/>
      <c r="AC1" s="210"/>
      <c r="AD1" s="210"/>
      <c r="AE1" s="210"/>
      <c r="AF1" s="210"/>
      <c r="AG1" s="208"/>
      <c r="AH1" s="20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3" t="s">
        <v>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R2" s="179" t="s">
        <v>5</v>
      </c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45" t="s">
        <v>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1"/>
      <c r="AS4" s="12" t="s">
        <v>9</v>
      </c>
      <c r="BE4" s="13" t="s">
        <v>10</v>
      </c>
      <c r="BS4" s="6" t="s">
        <v>6</v>
      </c>
    </row>
    <row r="5" spans="2:71" s="2" customFormat="1" ht="15" customHeight="1">
      <c r="B5" s="10"/>
      <c r="D5" s="14" t="s">
        <v>11</v>
      </c>
      <c r="K5" s="149" t="s">
        <v>12</v>
      </c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Q5" s="11"/>
      <c r="BE5" s="146" t="s">
        <v>13</v>
      </c>
      <c r="BS5" s="6" t="s">
        <v>6</v>
      </c>
    </row>
    <row r="6" spans="2:71" s="2" customFormat="1" ht="37.5" customHeight="1">
      <c r="B6" s="10"/>
      <c r="D6" s="16" t="s">
        <v>14</v>
      </c>
      <c r="K6" s="150" t="s">
        <v>15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Q6" s="11"/>
      <c r="BE6" s="144"/>
      <c r="BS6" s="6" t="s">
        <v>6</v>
      </c>
    </row>
    <row r="7" spans="2:71" s="2" customFormat="1" ht="15" customHeight="1">
      <c r="B7" s="10"/>
      <c r="D7" s="17" t="s">
        <v>16</v>
      </c>
      <c r="K7" s="15"/>
      <c r="AK7" s="17" t="s">
        <v>17</v>
      </c>
      <c r="AN7" s="15"/>
      <c r="AQ7" s="11"/>
      <c r="BE7" s="144"/>
      <c r="BS7" s="6" t="s">
        <v>6</v>
      </c>
    </row>
    <row r="8" spans="2:71" s="2" customFormat="1" ht="15" customHeight="1">
      <c r="B8" s="10"/>
      <c r="D8" s="17" t="s">
        <v>18</v>
      </c>
      <c r="K8" s="15" t="s">
        <v>19</v>
      </c>
      <c r="AK8" s="17" t="s">
        <v>20</v>
      </c>
      <c r="AN8" s="18" t="s">
        <v>21</v>
      </c>
      <c r="AQ8" s="11"/>
      <c r="BE8" s="144"/>
      <c r="BS8" s="6" t="s">
        <v>6</v>
      </c>
    </row>
    <row r="9" spans="2:71" s="2" customFormat="1" ht="15" customHeight="1">
      <c r="B9" s="10"/>
      <c r="AQ9" s="11"/>
      <c r="BE9" s="144"/>
      <c r="BS9" s="6" t="s">
        <v>6</v>
      </c>
    </row>
    <row r="10" spans="2:71" s="2" customFormat="1" ht="15" customHeight="1">
      <c r="B10" s="10"/>
      <c r="D10" s="17" t="s">
        <v>22</v>
      </c>
      <c r="AK10" s="17" t="s">
        <v>23</v>
      </c>
      <c r="AN10" s="15"/>
      <c r="AQ10" s="11"/>
      <c r="BE10" s="144"/>
      <c r="BS10" s="6" t="s">
        <v>6</v>
      </c>
    </row>
    <row r="11" spans="2:71" s="2" customFormat="1" ht="19.5" customHeight="1">
      <c r="B11" s="10"/>
      <c r="E11" s="15" t="s">
        <v>19</v>
      </c>
      <c r="AK11" s="17" t="s">
        <v>24</v>
      </c>
      <c r="AN11" s="15"/>
      <c r="AQ11" s="11"/>
      <c r="BE11" s="144"/>
      <c r="BS11" s="6" t="s">
        <v>6</v>
      </c>
    </row>
    <row r="12" spans="2:71" s="2" customFormat="1" ht="7.5" customHeight="1">
      <c r="B12" s="10"/>
      <c r="AQ12" s="11"/>
      <c r="BE12" s="144"/>
      <c r="BS12" s="6" t="s">
        <v>6</v>
      </c>
    </row>
    <row r="13" spans="2:71" s="2" customFormat="1" ht="15" customHeight="1">
      <c r="B13" s="10"/>
      <c r="D13" s="17" t="s">
        <v>25</v>
      </c>
      <c r="AK13" s="17" t="s">
        <v>23</v>
      </c>
      <c r="AN13" s="19" t="s">
        <v>26</v>
      </c>
      <c r="AQ13" s="11"/>
      <c r="BE13" s="144"/>
      <c r="BS13" s="6" t="s">
        <v>6</v>
      </c>
    </row>
    <row r="14" spans="2:71" s="2" customFormat="1" ht="15.75" customHeight="1">
      <c r="B14" s="10"/>
      <c r="E14" s="151" t="s">
        <v>26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7" t="s">
        <v>24</v>
      </c>
      <c r="AN14" s="19" t="s">
        <v>26</v>
      </c>
      <c r="AQ14" s="11"/>
      <c r="BE14" s="144"/>
      <c r="BS14" s="6" t="s">
        <v>6</v>
      </c>
    </row>
    <row r="15" spans="2:71" s="2" customFormat="1" ht="7.5" customHeight="1">
      <c r="B15" s="10"/>
      <c r="AQ15" s="11"/>
      <c r="BE15" s="144"/>
      <c r="BS15" s="6" t="s">
        <v>3</v>
      </c>
    </row>
    <row r="16" spans="2:71" s="2" customFormat="1" ht="15" customHeight="1">
      <c r="B16" s="10"/>
      <c r="D16" s="17" t="s">
        <v>27</v>
      </c>
      <c r="AK16" s="17" t="s">
        <v>23</v>
      </c>
      <c r="AN16" s="15"/>
      <c r="AQ16" s="11"/>
      <c r="BE16" s="144"/>
      <c r="BS16" s="6" t="s">
        <v>3</v>
      </c>
    </row>
    <row r="17" spans="2:71" s="2" customFormat="1" ht="19.5" customHeight="1">
      <c r="B17" s="10"/>
      <c r="E17" s="15" t="s">
        <v>19</v>
      </c>
      <c r="AK17" s="17" t="s">
        <v>24</v>
      </c>
      <c r="AN17" s="15"/>
      <c r="AQ17" s="11"/>
      <c r="BE17" s="144"/>
      <c r="BS17" s="6" t="s">
        <v>28</v>
      </c>
    </row>
    <row r="18" spans="2:71" s="2" customFormat="1" ht="7.5" customHeight="1">
      <c r="B18" s="10"/>
      <c r="AQ18" s="11"/>
      <c r="BE18" s="144"/>
      <c r="BS18" s="6" t="s">
        <v>29</v>
      </c>
    </row>
    <row r="19" spans="2:71" s="2" customFormat="1" ht="15" customHeight="1">
      <c r="B19" s="10"/>
      <c r="D19" s="17" t="s">
        <v>30</v>
      </c>
      <c r="AK19" s="17" t="s">
        <v>23</v>
      </c>
      <c r="AN19" s="15"/>
      <c r="AQ19" s="11"/>
      <c r="BE19" s="144"/>
      <c r="BS19" s="6" t="s">
        <v>29</v>
      </c>
    </row>
    <row r="20" spans="2:57" s="2" customFormat="1" ht="15.75" customHeight="1">
      <c r="B20" s="10"/>
      <c r="E20" s="15" t="s">
        <v>19</v>
      </c>
      <c r="AK20" s="17" t="s">
        <v>24</v>
      </c>
      <c r="AN20" s="15"/>
      <c r="AQ20" s="11"/>
      <c r="BE20" s="144"/>
    </row>
    <row r="21" spans="2:57" s="2" customFormat="1" ht="7.5" customHeight="1">
      <c r="B21" s="10"/>
      <c r="AQ21" s="11"/>
      <c r="BE21" s="144"/>
    </row>
    <row r="22" spans="2:57" s="2" customFormat="1" ht="15.75" customHeight="1">
      <c r="B22" s="10"/>
      <c r="D22" s="17" t="s">
        <v>31</v>
      </c>
      <c r="AQ22" s="11"/>
      <c r="BE22" s="144"/>
    </row>
    <row r="23" spans="2:57" s="2" customFormat="1" ht="15.75" customHeight="1">
      <c r="B23" s="10"/>
      <c r="E23" s="152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Q23" s="11"/>
      <c r="BE23" s="144"/>
    </row>
    <row r="24" spans="2:57" s="2" customFormat="1" ht="7.5" customHeight="1">
      <c r="B24" s="10"/>
      <c r="AQ24" s="11"/>
      <c r="BE24" s="144"/>
    </row>
    <row r="25" spans="2:57" s="2" customFormat="1" ht="7.5" customHeight="1">
      <c r="B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1"/>
      <c r="BE25" s="144"/>
    </row>
    <row r="26" spans="2:57" s="2" customFormat="1" ht="15" customHeight="1">
      <c r="B26" s="10"/>
      <c r="D26" s="21" t="s">
        <v>32</v>
      </c>
      <c r="AK26" s="153">
        <f>ROUND($AG$87,2)</f>
        <v>0</v>
      </c>
      <c r="AL26" s="144"/>
      <c r="AM26" s="144"/>
      <c r="AN26" s="144"/>
      <c r="AO26" s="144"/>
      <c r="AQ26" s="11"/>
      <c r="BE26" s="144"/>
    </row>
    <row r="27" spans="2:57" s="2" customFormat="1" ht="15" customHeight="1">
      <c r="B27" s="10"/>
      <c r="D27" s="21" t="s">
        <v>33</v>
      </c>
      <c r="AK27" s="153">
        <f>ROUND($AG$90,2)</f>
        <v>0</v>
      </c>
      <c r="AL27" s="144"/>
      <c r="AM27" s="144"/>
      <c r="AN27" s="144"/>
      <c r="AO27" s="144"/>
      <c r="AQ27" s="11"/>
      <c r="BE27" s="144"/>
    </row>
    <row r="28" spans="2:57" s="6" customFormat="1" ht="7.5" customHeight="1">
      <c r="B28" s="22"/>
      <c r="AQ28" s="23"/>
      <c r="BE28" s="147"/>
    </row>
    <row r="29" spans="2:57" s="6" customFormat="1" ht="27" customHeight="1">
      <c r="B29" s="22"/>
      <c r="D29" s="24" t="s">
        <v>34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54">
        <f>ROUND($AK$26+$AK$27,2)</f>
        <v>0</v>
      </c>
      <c r="AL29" s="155"/>
      <c r="AM29" s="155"/>
      <c r="AN29" s="155"/>
      <c r="AO29" s="155"/>
      <c r="AQ29" s="23"/>
      <c r="BE29" s="147"/>
    </row>
    <row r="30" spans="2:57" s="6" customFormat="1" ht="7.5" customHeight="1">
      <c r="B30" s="22"/>
      <c r="AQ30" s="23"/>
      <c r="BE30" s="147"/>
    </row>
    <row r="31" spans="2:57" s="6" customFormat="1" ht="15" customHeight="1">
      <c r="B31" s="26"/>
      <c r="D31" s="27" t="s">
        <v>35</v>
      </c>
      <c r="F31" s="27" t="s">
        <v>36</v>
      </c>
      <c r="L31" s="156">
        <v>0.2</v>
      </c>
      <c r="M31" s="148"/>
      <c r="N31" s="148"/>
      <c r="O31" s="148"/>
      <c r="T31" s="29" t="s">
        <v>37</v>
      </c>
      <c r="W31" s="157">
        <f>ROUND($AZ$87+SUM($CD$91:$CD$95),2)</f>
        <v>0</v>
      </c>
      <c r="X31" s="148"/>
      <c r="Y31" s="148"/>
      <c r="Z31" s="148"/>
      <c r="AA31" s="148"/>
      <c r="AB31" s="148"/>
      <c r="AC31" s="148"/>
      <c r="AD31" s="148"/>
      <c r="AE31" s="148"/>
      <c r="AK31" s="157">
        <f>ROUND($AV$87+SUM($BY$91:$BY$95),2)</f>
        <v>0</v>
      </c>
      <c r="AL31" s="148"/>
      <c r="AM31" s="148"/>
      <c r="AN31" s="148"/>
      <c r="AO31" s="148"/>
      <c r="AQ31" s="30"/>
      <c r="BE31" s="148"/>
    </row>
    <row r="32" spans="2:57" s="6" customFormat="1" ht="15" customHeight="1">
      <c r="B32" s="26"/>
      <c r="F32" s="27" t="s">
        <v>38</v>
      </c>
      <c r="L32" s="156">
        <v>0.2</v>
      </c>
      <c r="M32" s="148"/>
      <c r="N32" s="148"/>
      <c r="O32" s="148"/>
      <c r="T32" s="29" t="s">
        <v>37</v>
      </c>
      <c r="W32" s="157">
        <f>ROUND($BA$87+SUM($CE$91:$CE$95),2)</f>
        <v>0</v>
      </c>
      <c r="X32" s="148"/>
      <c r="Y32" s="148"/>
      <c r="Z32" s="148"/>
      <c r="AA32" s="148"/>
      <c r="AB32" s="148"/>
      <c r="AC32" s="148"/>
      <c r="AD32" s="148"/>
      <c r="AE32" s="148"/>
      <c r="AK32" s="157">
        <f>ROUND($AW$87+SUM($BZ$91:$BZ$95),2)</f>
        <v>0</v>
      </c>
      <c r="AL32" s="148"/>
      <c r="AM32" s="148"/>
      <c r="AN32" s="148"/>
      <c r="AO32" s="148"/>
      <c r="AQ32" s="30"/>
      <c r="BE32" s="148"/>
    </row>
    <row r="33" spans="2:57" s="6" customFormat="1" ht="15" customHeight="1" hidden="1">
      <c r="B33" s="26"/>
      <c r="F33" s="27" t="s">
        <v>39</v>
      </c>
      <c r="L33" s="156">
        <v>0.2</v>
      </c>
      <c r="M33" s="148"/>
      <c r="N33" s="148"/>
      <c r="O33" s="148"/>
      <c r="T33" s="29" t="s">
        <v>37</v>
      </c>
      <c r="W33" s="157">
        <f>ROUND($BB$87+SUM($CF$91:$CF$95),2)</f>
        <v>0</v>
      </c>
      <c r="X33" s="148"/>
      <c r="Y33" s="148"/>
      <c r="Z33" s="148"/>
      <c r="AA33" s="148"/>
      <c r="AB33" s="148"/>
      <c r="AC33" s="148"/>
      <c r="AD33" s="148"/>
      <c r="AE33" s="148"/>
      <c r="AK33" s="157">
        <v>0</v>
      </c>
      <c r="AL33" s="148"/>
      <c r="AM33" s="148"/>
      <c r="AN33" s="148"/>
      <c r="AO33" s="148"/>
      <c r="AQ33" s="30"/>
      <c r="BE33" s="148"/>
    </row>
    <row r="34" spans="2:57" s="6" customFormat="1" ht="15" customHeight="1" hidden="1">
      <c r="B34" s="26"/>
      <c r="F34" s="27" t="s">
        <v>40</v>
      </c>
      <c r="L34" s="156">
        <v>0.2</v>
      </c>
      <c r="M34" s="148"/>
      <c r="N34" s="148"/>
      <c r="O34" s="148"/>
      <c r="T34" s="29" t="s">
        <v>37</v>
      </c>
      <c r="W34" s="157">
        <f>ROUND($BC$87+SUM($CG$91:$CG$95),2)</f>
        <v>0</v>
      </c>
      <c r="X34" s="148"/>
      <c r="Y34" s="148"/>
      <c r="Z34" s="148"/>
      <c r="AA34" s="148"/>
      <c r="AB34" s="148"/>
      <c r="AC34" s="148"/>
      <c r="AD34" s="148"/>
      <c r="AE34" s="148"/>
      <c r="AK34" s="157">
        <v>0</v>
      </c>
      <c r="AL34" s="148"/>
      <c r="AM34" s="148"/>
      <c r="AN34" s="148"/>
      <c r="AO34" s="148"/>
      <c r="AQ34" s="30"/>
      <c r="BE34" s="148"/>
    </row>
    <row r="35" spans="2:43" s="6" customFormat="1" ht="15" customHeight="1" hidden="1">
      <c r="B35" s="26"/>
      <c r="F35" s="27" t="s">
        <v>41</v>
      </c>
      <c r="L35" s="156">
        <v>0</v>
      </c>
      <c r="M35" s="148"/>
      <c r="N35" s="148"/>
      <c r="O35" s="148"/>
      <c r="T35" s="29" t="s">
        <v>37</v>
      </c>
      <c r="W35" s="157">
        <f>ROUND($BD$87+SUM($CH$91:$CH$95),2)</f>
        <v>0</v>
      </c>
      <c r="X35" s="148"/>
      <c r="Y35" s="148"/>
      <c r="Z35" s="148"/>
      <c r="AA35" s="148"/>
      <c r="AB35" s="148"/>
      <c r="AC35" s="148"/>
      <c r="AD35" s="148"/>
      <c r="AE35" s="148"/>
      <c r="AK35" s="157">
        <v>0</v>
      </c>
      <c r="AL35" s="148"/>
      <c r="AM35" s="148"/>
      <c r="AN35" s="148"/>
      <c r="AO35" s="148"/>
      <c r="AQ35" s="30"/>
    </row>
    <row r="36" spans="2:43" s="6" customFormat="1" ht="7.5" customHeight="1">
      <c r="B36" s="22"/>
      <c r="AQ36" s="23"/>
    </row>
    <row r="37" spans="2:43" s="6" customFormat="1" ht="27" customHeight="1">
      <c r="B37" s="22"/>
      <c r="C37" s="31"/>
      <c r="D37" s="32" t="s">
        <v>42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43</v>
      </c>
      <c r="U37" s="33"/>
      <c r="V37" s="33"/>
      <c r="W37" s="33"/>
      <c r="X37" s="158" t="s">
        <v>44</v>
      </c>
      <c r="Y37" s="159"/>
      <c r="Z37" s="159"/>
      <c r="AA37" s="159"/>
      <c r="AB37" s="159"/>
      <c r="AC37" s="33"/>
      <c r="AD37" s="33"/>
      <c r="AE37" s="33"/>
      <c r="AF37" s="33"/>
      <c r="AG37" s="33"/>
      <c r="AH37" s="33"/>
      <c r="AI37" s="33"/>
      <c r="AJ37" s="33"/>
      <c r="AK37" s="160">
        <f>SUM($AK$29:$AK$35)</f>
        <v>0</v>
      </c>
      <c r="AL37" s="159"/>
      <c r="AM37" s="159"/>
      <c r="AN37" s="159"/>
      <c r="AO37" s="161"/>
      <c r="AP37" s="31"/>
      <c r="AQ37" s="23"/>
    </row>
    <row r="38" spans="2:43" s="6" customFormat="1" ht="15" customHeight="1">
      <c r="B38" s="22"/>
      <c r="AQ38" s="23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45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46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47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48</v>
      </c>
      <c r="S58" s="41"/>
      <c r="T58" s="41"/>
      <c r="U58" s="41"/>
      <c r="V58" s="41"/>
      <c r="W58" s="41"/>
      <c r="X58" s="41"/>
      <c r="Y58" s="41"/>
      <c r="Z58" s="43"/>
      <c r="AC58" s="40" t="s">
        <v>47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48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50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47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48</v>
      </c>
      <c r="S69" s="41"/>
      <c r="T69" s="41"/>
      <c r="U69" s="41"/>
      <c r="V69" s="41"/>
      <c r="W69" s="41"/>
      <c r="X69" s="41"/>
      <c r="Y69" s="41"/>
      <c r="Z69" s="43"/>
      <c r="AC69" s="40" t="s">
        <v>47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48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45" t="s">
        <v>51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23"/>
    </row>
    <row r="77" spans="2:43" s="15" customFormat="1" ht="15" customHeight="1">
      <c r="B77" s="50"/>
      <c r="C77" s="17" t="s">
        <v>11</v>
      </c>
      <c r="L77" s="15" t="str">
        <f>$K$5</f>
        <v>2018038</v>
      </c>
      <c r="AQ77" s="51"/>
    </row>
    <row r="78" spans="2:43" s="52" customFormat="1" ht="37.5" customHeight="1">
      <c r="B78" s="53"/>
      <c r="C78" s="52" t="s">
        <v>14</v>
      </c>
      <c r="L78" s="162" t="str">
        <f>$K$6</f>
        <v>ZŠ Za vodou</v>
      </c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18</v>
      </c>
      <c r="L80" s="55" t="str">
        <f>IF($K$8="","",$K$8)</f>
        <v> </v>
      </c>
      <c r="AI80" s="17" t="s">
        <v>20</v>
      </c>
      <c r="AM80" s="56" t="str">
        <f>IF($AN$8="","",$AN$8)</f>
        <v>26.03.2018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22</v>
      </c>
      <c r="L82" s="15" t="str">
        <f>IF($E$11="","",$E$11)</f>
        <v> </v>
      </c>
      <c r="AI82" s="17" t="s">
        <v>27</v>
      </c>
      <c r="AM82" s="149" t="str">
        <f>IF($E$17="","",$E$17)</f>
        <v> </v>
      </c>
      <c r="AN82" s="147"/>
      <c r="AO82" s="147"/>
      <c r="AP82" s="147"/>
      <c r="AQ82" s="23"/>
      <c r="AS82" s="163" t="s">
        <v>52</v>
      </c>
      <c r="AT82" s="164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25</v>
      </c>
      <c r="L83" s="15">
        <f>IF($E$14="Vyplň údaj","",$E$14)</f>
      </c>
      <c r="AI83" s="17" t="s">
        <v>30</v>
      </c>
      <c r="AM83" s="149" t="str">
        <f>IF($E$20="","",$E$20)</f>
        <v> </v>
      </c>
      <c r="AN83" s="147"/>
      <c r="AO83" s="147"/>
      <c r="AP83" s="147"/>
      <c r="AQ83" s="23"/>
      <c r="AS83" s="165"/>
      <c r="AT83" s="147"/>
      <c r="BD83" s="58"/>
    </row>
    <row r="84" spans="2:56" s="6" customFormat="1" ht="12" customHeight="1">
      <c r="B84" s="22"/>
      <c r="AQ84" s="23"/>
      <c r="AS84" s="165"/>
      <c r="AT84" s="147"/>
      <c r="BD84" s="58"/>
    </row>
    <row r="85" spans="2:57" s="6" customFormat="1" ht="30" customHeight="1">
      <c r="B85" s="22"/>
      <c r="C85" s="166" t="s">
        <v>53</v>
      </c>
      <c r="D85" s="159"/>
      <c r="E85" s="159"/>
      <c r="F85" s="159"/>
      <c r="G85" s="159"/>
      <c r="H85" s="33"/>
      <c r="I85" s="167" t="s">
        <v>54</v>
      </c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67" t="s">
        <v>55</v>
      </c>
      <c r="AH85" s="159"/>
      <c r="AI85" s="159"/>
      <c r="AJ85" s="159"/>
      <c r="AK85" s="159"/>
      <c r="AL85" s="159"/>
      <c r="AM85" s="159"/>
      <c r="AN85" s="167" t="s">
        <v>56</v>
      </c>
      <c r="AO85" s="159"/>
      <c r="AP85" s="161"/>
      <c r="AQ85" s="23"/>
      <c r="AS85" s="59" t="s">
        <v>57</v>
      </c>
      <c r="AT85" s="60" t="s">
        <v>58</v>
      </c>
      <c r="AU85" s="60" t="s">
        <v>59</v>
      </c>
      <c r="AV85" s="60" t="s">
        <v>60</v>
      </c>
      <c r="AW85" s="60" t="s">
        <v>61</v>
      </c>
      <c r="AX85" s="60" t="s">
        <v>62</v>
      </c>
      <c r="AY85" s="60" t="s">
        <v>63</v>
      </c>
      <c r="AZ85" s="60" t="s">
        <v>64</v>
      </c>
      <c r="BA85" s="60" t="s">
        <v>65</v>
      </c>
      <c r="BB85" s="60" t="s">
        <v>66</v>
      </c>
      <c r="BC85" s="60" t="s">
        <v>67</v>
      </c>
      <c r="BD85" s="61" t="s">
        <v>68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69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75">
        <f>ROUND($AG$88,2)</f>
        <v>0</v>
      </c>
      <c r="AH87" s="176"/>
      <c r="AI87" s="176"/>
      <c r="AJ87" s="176"/>
      <c r="AK87" s="176"/>
      <c r="AL87" s="176"/>
      <c r="AM87" s="176"/>
      <c r="AN87" s="175">
        <f>SUM($AG$87,$AT$87)</f>
        <v>0</v>
      </c>
      <c r="AO87" s="176"/>
      <c r="AP87" s="176"/>
      <c r="AQ87" s="54"/>
      <c r="AS87" s="65">
        <f>ROUND($AS$88,2)</f>
        <v>0</v>
      </c>
      <c r="AT87" s="66">
        <f>ROUND(SUM($AV$87:$AW$87),2)</f>
        <v>0</v>
      </c>
      <c r="AU87" s="67">
        <f>ROUND($AU$88,5)</f>
        <v>0</v>
      </c>
      <c r="AV87" s="66">
        <f>ROUND($AZ$87*$L$31,2)</f>
        <v>0</v>
      </c>
      <c r="AW87" s="66">
        <f>ROUND($BA$87*$L$32,2)</f>
        <v>0</v>
      </c>
      <c r="AX87" s="66">
        <f>ROUND($BB$87*$L$31,2)</f>
        <v>0</v>
      </c>
      <c r="AY87" s="66">
        <f>ROUND($BC$87*$L$32,2)</f>
        <v>0</v>
      </c>
      <c r="AZ87" s="66">
        <f>ROUND($AZ$88,2)</f>
        <v>0</v>
      </c>
      <c r="BA87" s="66">
        <f>ROUND($BA$88,2)</f>
        <v>0</v>
      </c>
      <c r="BB87" s="66">
        <f>ROUND($BB$88,2)</f>
        <v>0</v>
      </c>
      <c r="BC87" s="66">
        <f>ROUND($BC$88,2)</f>
        <v>0</v>
      </c>
      <c r="BD87" s="68">
        <f>ROUND($BD$88,2)</f>
        <v>0</v>
      </c>
      <c r="BS87" s="52" t="s">
        <v>70</v>
      </c>
      <c r="BT87" s="52" t="s">
        <v>71</v>
      </c>
      <c r="BV87" s="52" t="s">
        <v>72</v>
      </c>
      <c r="BW87" s="52" t="s">
        <v>73</v>
      </c>
      <c r="BX87" s="52" t="s">
        <v>74</v>
      </c>
    </row>
    <row r="88" spans="1:76" s="69" customFormat="1" ht="28.5" customHeight="1">
      <c r="A88" s="206" t="s">
        <v>342</v>
      </c>
      <c r="B88" s="70"/>
      <c r="C88" s="71"/>
      <c r="D88" s="170" t="s">
        <v>12</v>
      </c>
      <c r="E88" s="171"/>
      <c r="F88" s="171"/>
      <c r="G88" s="171"/>
      <c r="H88" s="171"/>
      <c r="I88" s="71"/>
      <c r="J88" s="170" t="s">
        <v>15</v>
      </c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68">
        <f>'2018038 - ZŠ Za vodou'!$M$29</f>
        <v>0</v>
      </c>
      <c r="AH88" s="169"/>
      <c r="AI88" s="169"/>
      <c r="AJ88" s="169"/>
      <c r="AK88" s="169"/>
      <c r="AL88" s="169"/>
      <c r="AM88" s="169"/>
      <c r="AN88" s="168">
        <f>SUM($AG$88,$AT$88)</f>
        <v>0</v>
      </c>
      <c r="AO88" s="169"/>
      <c r="AP88" s="169"/>
      <c r="AQ88" s="72"/>
      <c r="AS88" s="73">
        <f>'2018038 - ZŠ Za vodou'!$M$27</f>
        <v>0</v>
      </c>
      <c r="AT88" s="74">
        <f>ROUND(SUM($AV$88:$AW$88),2)</f>
        <v>0</v>
      </c>
      <c r="AU88" s="75">
        <f>'2018038 - ZŠ Za vodou'!$W$122</f>
        <v>0</v>
      </c>
      <c r="AV88" s="74">
        <f>'2018038 - ZŠ Za vodou'!$M$31</f>
        <v>0</v>
      </c>
      <c r="AW88" s="74">
        <f>'2018038 - ZŠ Za vodou'!$M$32</f>
        <v>0</v>
      </c>
      <c r="AX88" s="74">
        <f>'2018038 - ZŠ Za vodou'!$M$33</f>
        <v>0</v>
      </c>
      <c r="AY88" s="74">
        <f>'2018038 - ZŠ Za vodou'!$M$34</f>
        <v>0</v>
      </c>
      <c r="AZ88" s="74">
        <f>'2018038 - ZŠ Za vodou'!$H$31</f>
        <v>0</v>
      </c>
      <c r="BA88" s="74">
        <f>'2018038 - ZŠ Za vodou'!$H$32</f>
        <v>0</v>
      </c>
      <c r="BB88" s="74">
        <f>'2018038 - ZŠ Za vodou'!$H$33</f>
        <v>0</v>
      </c>
      <c r="BC88" s="74">
        <f>'2018038 - ZŠ Za vodou'!$H$34</f>
        <v>0</v>
      </c>
      <c r="BD88" s="76">
        <f>'2018038 - ZŠ Za vodou'!$H$35</f>
        <v>0</v>
      </c>
      <c r="BT88" s="69" t="s">
        <v>75</v>
      </c>
      <c r="BU88" s="69" t="s">
        <v>76</v>
      </c>
      <c r="BV88" s="69" t="s">
        <v>72</v>
      </c>
      <c r="BW88" s="69" t="s">
        <v>73</v>
      </c>
      <c r="BX88" s="69" t="s">
        <v>74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4" t="s">
        <v>77</v>
      </c>
      <c r="AG90" s="175">
        <f>ROUND(SUM($AG$91:$AG$94),2)</f>
        <v>0</v>
      </c>
      <c r="AH90" s="147"/>
      <c r="AI90" s="147"/>
      <c r="AJ90" s="147"/>
      <c r="AK90" s="147"/>
      <c r="AL90" s="147"/>
      <c r="AM90" s="147"/>
      <c r="AN90" s="175">
        <f>ROUND(SUM($AN$91:$AN$94),2)</f>
        <v>0</v>
      </c>
      <c r="AO90" s="147"/>
      <c r="AP90" s="147"/>
      <c r="AQ90" s="23"/>
      <c r="AS90" s="59" t="s">
        <v>78</v>
      </c>
      <c r="AT90" s="60" t="s">
        <v>79</v>
      </c>
      <c r="AU90" s="60" t="s">
        <v>35</v>
      </c>
      <c r="AV90" s="61" t="s">
        <v>58</v>
      </c>
      <c r="AW90" s="62"/>
    </row>
    <row r="91" spans="2:89" s="6" customFormat="1" ht="21" customHeight="1">
      <c r="B91" s="22"/>
      <c r="D91" s="77" t="s">
        <v>80</v>
      </c>
      <c r="AG91" s="172">
        <f>ROUND($AG$87*$AS$91,2)</f>
        <v>0</v>
      </c>
      <c r="AH91" s="147"/>
      <c r="AI91" s="147"/>
      <c r="AJ91" s="147"/>
      <c r="AK91" s="147"/>
      <c r="AL91" s="147"/>
      <c r="AM91" s="147"/>
      <c r="AN91" s="173">
        <f>ROUND($AG$91+$AV$91,2)</f>
        <v>0</v>
      </c>
      <c r="AO91" s="147"/>
      <c r="AP91" s="147"/>
      <c r="AQ91" s="23"/>
      <c r="AS91" s="78">
        <v>0</v>
      </c>
      <c r="AT91" s="79" t="s">
        <v>81</v>
      </c>
      <c r="AU91" s="79" t="s">
        <v>36</v>
      </c>
      <c r="AV91" s="80">
        <f>ROUND(IF($AU$91="základná",$AG$91*$L$31,IF($AU$91="znížená",$AG$91*$L$32,0)),2)</f>
        <v>0</v>
      </c>
      <c r="BV91" s="6" t="s">
        <v>82</v>
      </c>
      <c r="BY91" s="81">
        <f>IF($AU$91="základná",$AV$91,0)</f>
        <v>0</v>
      </c>
      <c r="BZ91" s="81">
        <f>IF($AU$91="znížená",$AV$91,0)</f>
        <v>0</v>
      </c>
      <c r="CA91" s="81">
        <v>0</v>
      </c>
      <c r="CB91" s="81">
        <v>0</v>
      </c>
      <c r="CC91" s="81">
        <v>0</v>
      </c>
      <c r="CD91" s="81">
        <f>IF($AU$91="základná",$AG$91,0)</f>
        <v>0</v>
      </c>
      <c r="CE91" s="81">
        <f>IF($AU$91="znížená",$AG$91,0)</f>
        <v>0</v>
      </c>
      <c r="CF91" s="81">
        <f>IF($AU$91="zákl. prenesená",$AG$91,0)</f>
        <v>0</v>
      </c>
      <c r="CG91" s="81">
        <f>IF($AU$91="zníž. prenesená",$AG$91,0)</f>
        <v>0</v>
      </c>
      <c r="CH91" s="81">
        <f>IF($AU$91="nulová",$AG$91,0)</f>
        <v>0</v>
      </c>
      <c r="CI91" s="6">
        <f>IF($AU$91="základná",1,IF($AU$91="znížená",2,IF($AU$91="zákl. prenesená",4,IF($AU$91="zníž. prenesená",5,3))))</f>
        <v>1</v>
      </c>
      <c r="CJ91" s="6">
        <f>IF($AT$91="stavebná časť",1,IF(8891="investičná časť",2,3))</f>
        <v>1</v>
      </c>
      <c r="CK91" s="6" t="str">
        <f>IF($D$91="Vyplň vlastné","","x")</f>
        <v>x</v>
      </c>
    </row>
    <row r="92" spans="2:89" s="6" customFormat="1" ht="21" customHeight="1">
      <c r="B92" s="22"/>
      <c r="D92" s="174" t="s">
        <v>83</v>
      </c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G92" s="172">
        <f>$AG$87*$AS$92</f>
        <v>0</v>
      </c>
      <c r="AH92" s="147"/>
      <c r="AI92" s="147"/>
      <c r="AJ92" s="147"/>
      <c r="AK92" s="147"/>
      <c r="AL92" s="147"/>
      <c r="AM92" s="147"/>
      <c r="AN92" s="173">
        <f>$AG$92+$AV$92</f>
        <v>0</v>
      </c>
      <c r="AO92" s="147"/>
      <c r="AP92" s="147"/>
      <c r="AQ92" s="23"/>
      <c r="AS92" s="82">
        <v>0</v>
      </c>
      <c r="AT92" s="83" t="s">
        <v>81</v>
      </c>
      <c r="AU92" s="83" t="s">
        <v>36</v>
      </c>
      <c r="AV92" s="84">
        <f>ROUND(IF($AU$92="nulová",0,IF(OR($AU$92="základná",$AU$92="zákl. prenesená"),$AG$92*$L$31,$AG$92*$L$32)),2)</f>
        <v>0</v>
      </c>
      <c r="BV92" s="6" t="s">
        <v>84</v>
      </c>
      <c r="BY92" s="81">
        <f>IF($AU$92="základná",$AV$92,0)</f>
        <v>0</v>
      </c>
      <c r="BZ92" s="81">
        <f>IF($AU$92="znížená",$AV$92,0)</f>
        <v>0</v>
      </c>
      <c r="CA92" s="81">
        <f>IF($AU$92="zákl. prenesená",$AV$92,0)</f>
        <v>0</v>
      </c>
      <c r="CB92" s="81">
        <f>IF($AU$92="zníž. prenesená",$AV$92,0)</f>
        <v>0</v>
      </c>
      <c r="CC92" s="81">
        <f>IF($AU$92="nulová",$AV$92,0)</f>
        <v>0</v>
      </c>
      <c r="CD92" s="81">
        <f>IF($AU$92="základná",$AG$92,0)</f>
        <v>0</v>
      </c>
      <c r="CE92" s="81">
        <f>IF($AU$92="znížená",$AG$92,0)</f>
        <v>0</v>
      </c>
      <c r="CF92" s="81">
        <f>IF($AU$92="zákl. prenesená",$AG$92,0)</f>
        <v>0</v>
      </c>
      <c r="CG92" s="81">
        <f>IF($AU$92="zníž. prenesená",$AG$92,0)</f>
        <v>0</v>
      </c>
      <c r="CH92" s="81">
        <f>IF($AU$92="nulová",$AG$92,0)</f>
        <v>0</v>
      </c>
      <c r="CI92" s="6">
        <f>IF($AU$92="základná",1,IF($AU$92="znížená",2,IF($AU$92="zákl. prenesená",4,IF($AU$92="zníž. prenesená",5,3))))</f>
        <v>1</v>
      </c>
      <c r="CJ92" s="6">
        <f>IF($AT$92="stavebná časť",1,IF(8892="investičná časť",2,3))</f>
        <v>1</v>
      </c>
      <c r="CK92" s="6">
        <f>IF($D$92="Vyplň vlastné","","x")</f>
      </c>
    </row>
    <row r="93" spans="2:89" s="6" customFormat="1" ht="21" customHeight="1">
      <c r="B93" s="22"/>
      <c r="D93" s="174" t="s">
        <v>83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G93" s="172">
        <f>$AG$87*$AS$93</f>
        <v>0</v>
      </c>
      <c r="AH93" s="147"/>
      <c r="AI93" s="147"/>
      <c r="AJ93" s="147"/>
      <c r="AK93" s="147"/>
      <c r="AL93" s="147"/>
      <c r="AM93" s="147"/>
      <c r="AN93" s="173">
        <f>$AG$93+$AV$93</f>
        <v>0</v>
      </c>
      <c r="AO93" s="147"/>
      <c r="AP93" s="147"/>
      <c r="AQ93" s="23"/>
      <c r="AS93" s="82">
        <v>0</v>
      </c>
      <c r="AT93" s="83" t="s">
        <v>81</v>
      </c>
      <c r="AU93" s="83" t="s">
        <v>36</v>
      </c>
      <c r="AV93" s="84">
        <f>ROUND(IF($AU$93="nulová",0,IF(OR($AU$93="základná",$AU$93="zákl. prenesená"),$AG$93*$L$31,$AG$93*$L$32)),2)</f>
        <v>0</v>
      </c>
      <c r="BV93" s="6" t="s">
        <v>84</v>
      </c>
      <c r="BY93" s="81">
        <f>IF($AU$93="základná",$AV$93,0)</f>
        <v>0</v>
      </c>
      <c r="BZ93" s="81">
        <f>IF($AU$93="znížená",$AV$93,0)</f>
        <v>0</v>
      </c>
      <c r="CA93" s="81">
        <f>IF($AU$93="zákl. prenesená",$AV$93,0)</f>
        <v>0</v>
      </c>
      <c r="CB93" s="81">
        <f>IF($AU$93="zníž. prenesená",$AV$93,0)</f>
        <v>0</v>
      </c>
      <c r="CC93" s="81">
        <f>IF($AU$93="nulová",$AV$93,0)</f>
        <v>0</v>
      </c>
      <c r="CD93" s="81">
        <f>IF($AU$93="základná",$AG$93,0)</f>
        <v>0</v>
      </c>
      <c r="CE93" s="81">
        <f>IF($AU$93="znížená",$AG$93,0)</f>
        <v>0</v>
      </c>
      <c r="CF93" s="81">
        <f>IF($AU$93="zákl. prenesená",$AG$93,0)</f>
        <v>0</v>
      </c>
      <c r="CG93" s="81">
        <f>IF($AU$93="zníž. prenesená",$AG$93,0)</f>
        <v>0</v>
      </c>
      <c r="CH93" s="81">
        <f>IF($AU$93="nulová",$AG$93,0)</f>
        <v>0</v>
      </c>
      <c r="CI93" s="6">
        <f>IF($AU$93="základná",1,IF($AU$93="znížená",2,IF($AU$93="zákl. prenesená",4,IF($AU$93="zníž. prenesená",5,3))))</f>
        <v>1</v>
      </c>
      <c r="CJ93" s="6">
        <f>IF($AT$93="stavebná časť",1,IF(8893="investičná časť",2,3))</f>
        <v>1</v>
      </c>
      <c r="CK93" s="6">
        <f>IF($D$93="Vyplň vlastné","","x")</f>
      </c>
    </row>
    <row r="94" spans="2:89" s="6" customFormat="1" ht="21" customHeight="1">
      <c r="B94" s="22"/>
      <c r="D94" s="174" t="s">
        <v>83</v>
      </c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G94" s="172">
        <f>$AG$87*$AS$94</f>
        <v>0</v>
      </c>
      <c r="AH94" s="147"/>
      <c r="AI94" s="147"/>
      <c r="AJ94" s="147"/>
      <c r="AK94" s="147"/>
      <c r="AL94" s="147"/>
      <c r="AM94" s="147"/>
      <c r="AN94" s="173">
        <f>$AG$94+$AV$94</f>
        <v>0</v>
      </c>
      <c r="AO94" s="147"/>
      <c r="AP94" s="147"/>
      <c r="AQ94" s="23"/>
      <c r="AS94" s="85">
        <v>0</v>
      </c>
      <c r="AT94" s="86" t="s">
        <v>81</v>
      </c>
      <c r="AU94" s="86" t="s">
        <v>36</v>
      </c>
      <c r="AV94" s="87">
        <f>ROUND(IF($AU$94="nulová",0,IF(OR($AU$94="základná",$AU$94="zákl. prenesená"),$AG$94*$L$31,$AG$94*$L$32)),2)</f>
        <v>0</v>
      </c>
      <c r="BV94" s="6" t="s">
        <v>84</v>
      </c>
      <c r="BY94" s="81">
        <f>IF($AU$94="základná",$AV$94,0)</f>
        <v>0</v>
      </c>
      <c r="BZ94" s="81">
        <f>IF($AU$94="znížená",$AV$94,0)</f>
        <v>0</v>
      </c>
      <c r="CA94" s="81">
        <f>IF($AU$94="zákl. prenesená",$AV$94,0)</f>
        <v>0</v>
      </c>
      <c r="CB94" s="81">
        <f>IF($AU$94="zníž. prenesená",$AV$94,0)</f>
        <v>0</v>
      </c>
      <c r="CC94" s="81">
        <f>IF($AU$94="nulová",$AV$94,0)</f>
        <v>0</v>
      </c>
      <c r="CD94" s="81">
        <f>IF($AU$94="základná",$AG$94,0)</f>
        <v>0</v>
      </c>
      <c r="CE94" s="81">
        <f>IF($AU$94="znížená",$AG$94,0)</f>
        <v>0</v>
      </c>
      <c r="CF94" s="81">
        <f>IF($AU$94="zákl. prenesená",$AG$94,0)</f>
        <v>0</v>
      </c>
      <c r="CG94" s="81">
        <f>IF($AU$94="zníž. prenesená",$AG$94,0)</f>
        <v>0</v>
      </c>
      <c r="CH94" s="81">
        <f>IF($AU$94="nulová",$AG$94,0)</f>
        <v>0</v>
      </c>
      <c r="CI94" s="6">
        <f>IF($AU$94="základná",1,IF($AU$94="znížená",2,IF($AU$94="zákl. prenesená",4,IF($AU$94="zníž. prenesená",5,3))))</f>
        <v>1</v>
      </c>
      <c r="CJ94" s="6">
        <f>IF($AT$94="stavebná časť",1,IF(8894="investičná časť",2,3))</f>
        <v>1</v>
      </c>
      <c r="CK94" s="6">
        <f>IF($D$94="Vyplň vlastné","","x")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8" t="s">
        <v>85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77">
        <f>ROUND($AG$87+$AG$90,2)</f>
        <v>0</v>
      </c>
      <c r="AH96" s="178"/>
      <c r="AI96" s="178"/>
      <c r="AJ96" s="178"/>
      <c r="AK96" s="178"/>
      <c r="AL96" s="178"/>
      <c r="AM96" s="178"/>
      <c r="AN96" s="177">
        <f>$AN$87+$AN$90</f>
        <v>0</v>
      </c>
      <c r="AO96" s="178"/>
      <c r="AP96" s="178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1:AU95">
      <formula1>"základná,znížená,nulová"</formula1>
    </dataValidation>
    <dataValidation type="list" allowBlank="1" showInputMessage="1" showErrorMessage="1" error="Povolené sú hodnoty stavebná časť, technologická časť, investičná časť." sqref="AT91:AT95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2018038 - ZŠ Za vodou'!C2" tooltip="2018038 - ZŠ Za vodou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343</v>
      </c>
      <c r="G1" s="210"/>
      <c r="H1" s="212" t="s">
        <v>344</v>
      </c>
      <c r="I1" s="212"/>
      <c r="J1" s="212"/>
      <c r="K1" s="212"/>
      <c r="L1" s="210" t="s">
        <v>345</v>
      </c>
      <c r="M1" s="208"/>
      <c r="N1" s="208"/>
      <c r="O1" s="209" t="s">
        <v>86</v>
      </c>
      <c r="P1" s="208"/>
      <c r="Q1" s="208"/>
      <c r="R1" s="208"/>
      <c r="S1" s="210" t="s">
        <v>346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3" t="s">
        <v>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S2" s="179" t="s">
        <v>5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T2" s="2" t="s">
        <v>73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71</v>
      </c>
    </row>
    <row r="4" spans="2:46" s="2" customFormat="1" ht="37.5" customHeight="1">
      <c r="B4" s="10"/>
      <c r="C4" s="145" t="s">
        <v>87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3.75" customHeight="1">
      <c r="B6" s="22"/>
      <c r="D6" s="16" t="s">
        <v>14</v>
      </c>
      <c r="F6" s="150" t="s">
        <v>15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R6" s="23"/>
    </row>
    <row r="7" spans="2:18" s="6" customFormat="1" ht="15" customHeight="1">
      <c r="B7" s="22"/>
      <c r="D7" s="17" t="s">
        <v>16</v>
      </c>
      <c r="F7" s="15"/>
      <c r="M7" s="17" t="s">
        <v>17</v>
      </c>
      <c r="O7" s="15"/>
      <c r="R7" s="23"/>
    </row>
    <row r="8" spans="2:18" s="6" customFormat="1" ht="15" customHeight="1">
      <c r="B8" s="22"/>
      <c r="D8" s="17" t="s">
        <v>18</v>
      </c>
      <c r="F8" s="15" t="s">
        <v>19</v>
      </c>
      <c r="M8" s="17" t="s">
        <v>20</v>
      </c>
      <c r="O8" s="180" t="str">
        <f>'Rekapitulácia stavby'!$AN$8</f>
        <v>26.03.2018</v>
      </c>
      <c r="P8" s="147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22</v>
      </c>
      <c r="M10" s="17" t="s">
        <v>23</v>
      </c>
      <c r="O10" s="149">
        <f>IF('Rekapitulácia stavby'!$AN$10="","",'Rekapitulácia stavby'!$AN$10)</f>
      </c>
      <c r="P10" s="147"/>
      <c r="R10" s="23"/>
    </row>
    <row r="11" spans="2:18" s="6" customFormat="1" ht="18.75" customHeight="1">
      <c r="B11" s="22"/>
      <c r="E11" s="15" t="str">
        <f>IF('Rekapitulácia stavby'!$E$11="","",'Rekapitulácia stavby'!$E$11)</f>
        <v> </v>
      </c>
      <c r="M11" s="17" t="s">
        <v>24</v>
      </c>
      <c r="O11" s="149">
        <f>IF('Rekapitulácia stavby'!$AN$11="","",'Rekapitulácia stavby'!$AN$11)</f>
      </c>
      <c r="P11" s="147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25</v>
      </c>
      <c r="M13" s="17" t="s">
        <v>23</v>
      </c>
      <c r="O13" s="181" t="str">
        <f>IF('Rekapitulácia stavby'!$AN$13="","",'Rekapitulácia stavby'!$AN$13)</f>
        <v>Vyplň údaj</v>
      </c>
      <c r="P13" s="147"/>
      <c r="R13" s="23"/>
    </row>
    <row r="14" spans="2:18" s="6" customFormat="1" ht="18.75" customHeight="1">
      <c r="B14" s="22"/>
      <c r="E14" s="181" t="str">
        <f>IF('Rekapitulácia stavby'!$E$14="","",'Rekapitulácia stavby'!$E$14)</f>
        <v>Vyplň údaj</v>
      </c>
      <c r="F14" s="147"/>
      <c r="G14" s="147"/>
      <c r="H14" s="147"/>
      <c r="I14" s="147"/>
      <c r="J14" s="147"/>
      <c r="K14" s="147"/>
      <c r="L14" s="147"/>
      <c r="M14" s="17" t="s">
        <v>24</v>
      </c>
      <c r="O14" s="181" t="str">
        <f>IF('Rekapitulácia stavby'!$AN$14="","",'Rekapitulácia stavby'!$AN$14)</f>
        <v>Vyplň údaj</v>
      </c>
      <c r="P14" s="147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27</v>
      </c>
      <c r="M16" s="17" t="s">
        <v>23</v>
      </c>
      <c r="O16" s="149">
        <f>IF('Rekapitulácia stavby'!$AN$16="","",'Rekapitulácia stavby'!$AN$16)</f>
      </c>
      <c r="P16" s="147"/>
      <c r="R16" s="23"/>
    </row>
    <row r="17" spans="2:18" s="6" customFormat="1" ht="18.75" customHeight="1">
      <c r="B17" s="22"/>
      <c r="E17" s="15" t="str">
        <f>IF('Rekapitulácia stavby'!$E$17="","",'Rekapitulácia stavby'!$E$17)</f>
        <v> </v>
      </c>
      <c r="M17" s="17" t="s">
        <v>24</v>
      </c>
      <c r="O17" s="149">
        <f>IF('Rekapitulácia stavby'!$AN$17="","",'Rekapitulácia stavby'!$AN$17)</f>
      </c>
      <c r="P17" s="147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30</v>
      </c>
      <c r="M19" s="17" t="s">
        <v>23</v>
      </c>
      <c r="O19" s="149">
        <f>IF('Rekapitulácia stavby'!$AN$19="","",'Rekapitulácia stavby'!$AN$19)</f>
      </c>
      <c r="P19" s="147"/>
      <c r="R19" s="23"/>
    </row>
    <row r="20" spans="2:18" s="6" customFormat="1" ht="18.75" customHeight="1">
      <c r="B20" s="22"/>
      <c r="E20" s="15" t="str">
        <f>IF('Rekapitulácia stavby'!$E$20="","",'Rekapitulácia stavby'!$E$20)</f>
        <v> </v>
      </c>
      <c r="M20" s="17" t="s">
        <v>24</v>
      </c>
      <c r="O20" s="149">
        <f>IF('Rekapitulácia stavby'!$AN$20="","",'Rekapitulácia stavby'!$AN$20)</f>
      </c>
      <c r="P20" s="147"/>
      <c r="R20" s="23"/>
    </row>
    <row r="21" spans="2:18" s="6" customFormat="1" ht="7.5" customHeight="1">
      <c r="B21" s="22"/>
      <c r="R21" s="23"/>
    </row>
    <row r="22" spans="2:18" s="6" customFormat="1" ht="15" customHeight="1">
      <c r="B22" s="22"/>
      <c r="D22" s="17" t="s">
        <v>31</v>
      </c>
      <c r="R22" s="23"/>
    </row>
    <row r="23" spans="2:18" s="89" customFormat="1" ht="15.75" customHeight="1">
      <c r="B23" s="90"/>
      <c r="E23" s="152"/>
      <c r="F23" s="182"/>
      <c r="G23" s="182"/>
      <c r="H23" s="182"/>
      <c r="I23" s="182"/>
      <c r="J23" s="182"/>
      <c r="K23" s="182"/>
      <c r="L23" s="182"/>
      <c r="R23" s="91"/>
    </row>
    <row r="24" spans="2:18" s="6" customFormat="1" ht="7.5" customHeight="1">
      <c r="B24" s="22"/>
      <c r="R24" s="23"/>
    </row>
    <row r="25" spans="2:18" s="6" customFormat="1" ht="7.5" customHeight="1">
      <c r="B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R25" s="23"/>
    </row>
    <row r="26" spans="2:18" s="6" customFormat="1" ht="15" customHeight="1">
      <c r="B26" s="22"/>
      <c r="D26" s="92" t="s">
        <v>88</v>
      </c>
      <c r="M26" s="153">
        <f>$N$87</f>
        <v>0</v>
      </c>
      <c r="N26" s="147"/>
      <c r="O26" s="147"/>
      <c r="P26" s="147"/>
      <c r="R26" s="23"/>
    </row>
    <row r="27" spans="2:18" s="6" customFormat="1" ht="15" customHeight="1">
      <c r="B27" s="22"/>
      <c r="D27" s="21" t="s">
        <v>80</v>
      </c>
      <c r="M27" s="153">
        <f>$N$98</f>
        <v>0</v>
      </c>
      <c r="N27" s="147"/>
      <c r="O27" s="147"/>
      <c r="P27" s="147"/>
      <c r="R27" s="23"/>
    </row>
    <row r="28" spans="2:18" s="6" customFormat="1" ht="7.5" customHeight="1">
      <c r="B28" s="22"/>
      <c r="R28" s="23"/>
    </row>
    <row r="29" spans="2:18" s="6" customFormat="1" ht="26.25" customHeight="1">
      <c r="B29" s="22"/>
      <c r="D29" s="93" t="s">
        <v>34</v>
      </c>
      <c r="M29" s="183">
        <f>ROUND($M$26+$M$27,2)</f>
        <v>0</v>
      </c>
      <c r="N29" s="147"/>
      <c r="O29" s="147"/>
      <c r="P29" s="147"/>
      <c r="R29" s="23"/>
    </row>
    <row r="30" spans="2:18" s="6" customFormat="1" ht="7.5" customHeight="1">
      <c r="B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R30" s="23"/>
    </row>
    <row r="31" spans="2:18" s="6" customFormat="1" ht="15" customHeight="1">
      <c r="B31" s="22"/>
      <c r="D31" s="27" t="s">
        <v>35</v>
      </c>
      <c r="E31" s="27" t="s">
        <v>36</v>
      </c>
      <c r="F31" s="28">
        <v>0.2</v>
      </c>
      <c r="G31" s="94" t="s">
        <v>37</v>
      </c>
      <c r="H31" s="184">
        <f>ROUND((((SUM($BE$98:$BE$105)+SUM($BE$122:$BE$182))+SUM($BE$184:$BE$188))),2)</f>
        <v>0</v>
      </c>
      <c r="I31" s="147"/>
      <c r="J31" s="147"/>
      <c r="M31" s="184">
        <f>ROUND(((ROUND((SUM($BE$98:$BE$105)+SUM($BE$122:$BE$182)),2)*$F$31)+SUM($BE$184:$BE$188)*$F$31),2)</f>
        <v>0</v>
      </c>
      <c r="N31" s="147"/>
      <c r="O31" s="147"/>
      <c r="P31" s="147"/>
      <c r="R31" s="23"/>
    </row>
    <row r="32" spans="2:18" s="6" customFormat="1" ht="15" customHeight="1">
      <c r="B32" s="22"/>
      <c r="E32" s="27" t="s">
        <v>38</v>
      </c>
      <c r="F32" s="28">
        <v>0.2</v>
      </c>
      <c r="G32" s="94" t="s">
        <v>37</v>
      </c>
      <c r="H32" s="184">
        <f>ROUND((((SUM($BF$98:$BF$105)+SUM($BF$122:$BF$182))+SUM($BF$184:$BF$188))),2)</f>
        <v>0</v>
      </c>
      <c r="I32" s="147"/>
      <c r="J32" s="147"/>
      <c r="M32" s="184">
        <f>ROUND(((ROUND((SUM($BF$98:$BF$105)+SUM($BF$122:$BF$182)),2)*$F$32)+SUM($BF$184:$BF$188)*$F$32),2)</f>
        <v>0</v>
      </c>
      <c r="N32" s="147"/>
      <c r="O32" s="147"/>
      <c r="P32" s="147"/>
      <c r="R32" s="23"/>
    </row>
    <row r="33" spans="2:18" s="6" customFormat="1" ht="15" customHeight="1" hidden="1">
      <c r="B33" s="22"/>
      <c r="E33" s="27" t="s">
        <v>39</v>
      </c>
      <c r="F33" s="28">
        <v>0.2</v>
      </c>
      <c r="G33" s="94" t="s">
        <v>37</v>
      </c>
      <c r="H33" s="184">
        <f>ROUND((((SUM($BG$98:$BG$105)+SUM($BG$122:$BG$182))+SUM($BG$184:$BG$188))),2)</f>
        <v>0</v>
      </c>
      <c r="I33" s="147"/>
      <c r="J33" s="147"/>
      <c r="M33" s="184">
        <v>0</v>
      </c>
      <c r="N33" s="147"/>
      <c r="O33" s="147"/>
      <c r="P33" s="147"/>
      <c r="R33" s="23"/>
    </row>
    <row r="34" spans="2:18" s="6" customFormat="1" ht="15" customHeight="1" hidden="1">
      <c r="B34" s="22"/>
      <c r="E34" s="27" t="s">
        <v>40</v>
      </c>
      <c r="F34" s="28">
        <v>0.2</v>
      </c>
      <c r="G34" s="94" t="s">
        <v>37</v>
      </c>
      <c r="H34" s="184">
        <f>ROUND((((SUM($BH$98:$BH$105)+SUM($BH$122:$BH$182))+SUM($BH$184:$BH$188))),2)</f>
        <v>0</v>
      </c>
      <c r="I34" s="147"/>
      <c r="J34" s="147"/>
      <c r="M34" s="184">
        <v>0</v>
      </c>
      <c r="N34" s="147"/>
      <c r="O34" s="147"/>
      <c r="P34" s="147"/>
      <c r="R34" s="23"/>
    </row>
    <row r="35" spans="2:18" s="6" customFormat="1" ht="15" customHeight="1" hidden="1">
      <c r="B35" s="22"/>
      <c r="E35" s="27" t="s">
        <v>41</v>
      </c>
      <c r="F35" s="28">
        <v>0</v>
      </c>
      <c r="G35" s="94" t="s">
        <v>37</v>
      </c>
      <c r="H35" s="184">
        <f>ROUND((((SUM($BI$98:$BI$105)+SUM($BI$122:$BI$182))+SUM($BI$184:$BI$188))),2)</f>
        <v>0</v>
      </c>
      <c r="I35" s="147"/>
      <c r="J35" s="147"/>
      <c r="M35" s="184">
        <v>0</v>
      </c>
      <c r="N35" s="147"/>
      <c r="O35" s="147"/>
      <c r="P35" s="147"/>
      <c r="R35" s="23"/>
    </row>
    <row r="36" spans="2:18" s="6" customFormat="1" ht="7.5" customHeight="1">
      <c r="B36" s="22"/>
      <c r="R36" s="23"/>
    </row>
    <row r="37" spans="2:18" s="6" customFormat="1" ht="26.25" customHeight="1">
      <c r="B37" s="22"/>
      <c r="C37" s="31"/>
      <c r="D37" s="32" t="s">
        <v>42</v>
      </c>
      <c r="E37" s="33"/>
      <c r="F37" s="33"/>
      <c r="G37" s="95" t="s">
        <v>43</v>
      </c>
      <c r="H37" s="34" t="s">
        <v>44</v>
      </c>
      <c r="I37" s="33"/>
      <c r="J37" s="33"/>
      <c r="K37" s="33"/>
      <c r="L37" s="160">
        <f>SUM($M$29:$M$35)</f>
        <v>0</v>
      </c>
      <c r="M37" s="159"/>
      <c r="N37" s="159"/>
      <c r="O37" s="159"/>
      <c r="P37" s="161"/>
      <c r="Q37" s="31"/>
      <c r="R37" s="23"/>
    </row>
    <row r="38" spans="2:18" s="6" customFormat="1" ht="15" customHeight="1">
      <c r="B38" s="22"/>
      <c r="R38" s="23"/>
    </row>
    <row r="39" spans="2:18" s="6" customFormat="1" ht="15" customHeight="1">
      <c r="B39" s="22"/>
      <c r="R39" s="23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45</v>
      </c>
      <c r="E50" s="36"/>
      <c r="F50" s="36"/>
      <c r="G50" s="36"/>
      <c r="H50" s="37"/>
      <c r="J50" s="35" t="s">
        <v>46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47</v>
      </c>
      <c r="E59" s="41"/>
      <c r="F59" s="41"/>
      <c r="G59" s="42" t="s">
        <v>48</v>
      </c>
      <c r="H59" s="43"/>
      <c r="J59" s="40" t="s">
        <v>47</v>
      </c>
      <c r="K59" s="41"/>
      <c r="L59" s="41"/>
      <c r="M59" s="41"/>
      <c r="N59" s="42" t="s">
        <v>48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49</v>
      </c>
      <c r="E61" s="36"/>
      <c r="F61" s="36"/>
      <c r="G61" s="36"/>
      <c r="H61" s="37"/>
      <c r="J61" s="35" t="s">
        <v>50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47</v>
      </c>
      <c r="E70" s="41"/>
      <c r="F70" s="41"/>
      <c r="G70" s="42" t="s">
        <v>48</v>
      </c>
      <c r="H70" s="43"/>
      <c r="J70" s="40" t="s">
        <v>47</v>
      </c>
      <c r="K70" s="41"/>
      <c r="L70" s="41"/>
      <c r="M70" s="41"/>
      <c r="N70" s="42" t="s">
        <v>48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5" t="s">
        <v>89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14</v>
      </c>
      <c r="F78" s="162" t="str">
        <f>$F$6</f>
        <v>ZŠ Za vodou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18</v>
      </c>
      <c r="F80" s="15" t="str">
        <f>$F$8</f>
        <v> </v>
      </c>
      <c r="K80" s="17" t="s">
        <v>20</v>
      </c>
      <c r="M80" s="185" t="str">
        <f>IF($O$8="","",$O$8)</f>
        <v>26.03.2018</v>
      </c>
      <c r="N80" s="147"/>
      <c r="O80" s="147"/>
      <c r="P80" s="147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22</v>
      </c>
      <c r="F82" s="15" t="str">
        <f>$E$11</f>
        <v> </v>
      </c>
      <c r="K82" s="17" t="s">
        <v>27</v>
      </c>
      <c r="M82" s="149" t="str">
        <f>$E$17</f>
        <v> </v>
      </c>
      <c r="N82" s="147"/>
      <c r="O82" s="147"/>
      <c r="P82" s="147"/>
      <c r="Q82" s="147"/>
      <c r="R82" s="23"/>
    </row>
    <row r="83" spans="2:18" s="6" customFormat="1" ht="15" customHeight="1">
      <c r="B83" s="22"/>
      <c r="C83" s="17" t="s">
        <v>25</v>
      </c>
      <c r="F83" s="15" t="str">
        <f>IF($E$14="","",$E$14)</f>
        <v>Vyplň údaj</v>
      </c>
      <c r="K83" s="17" t="s">
        <v>30</v>
      </c>
      <c r="M83" s="149" t="str">
        <f>$E$20</f>
        <v> </v>
      </c>
      <c r="N83" s="147"/>
      <c r="O83" s="147"/>
      <c r="P83" s="147"/>
      <c r="Q83" s="147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186" t="s">
        <v>90</v>
      </c>
      <c r="D85" s="178"/>
      <c r="E85" s="178"/>
      <c r="F85" s="178"/>
      <c r="G85" s="178"/>
      <c r="H85" s="31"/>
      <c r="I85" s="31"/>
      <c r="J85" s="31"/>
      <c r="K85" s="31"/>
      <c r="L85" s="31"/>
      <c r="M85" s="31"/>
      <c r="N85" s="186" t="s">
        <v>91</v>
      </c>
      <c r="O85" s="147"/>
      <c r="P85" s="147"/>
      <c r="Q85" s="147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4" t="s">
        <v>92</v>
      </c>
      <c r="N87" s="175">
        <f>$N$122</f>
        <v>0</v>
      </c>
      <c r="O87" s="147"/>
      <c r="P87" s="147"/>
      <c r="Q87" s="147"/>
      <c r="R87" s="23"/>
      <c r="AU87" s="6" t="s">
        <v>93</v>
      </c>
    </row>
    <row r="88" spans="2:18" s="96" customFormat="1" ht="25.5" customHeight="1">
      <c r="B88" s="97"/>
      <c r="D88" s="98" t="s">
        <v>94</v>
      </c>
      <c r="N88" s="187">
        <f>$N$123</f>
        <v>0</v>
      </c>
      <c r="O88" s="188"/>
      <c r="P88" s="188"/>
      <c r="Q88" s="188"/>
      <c r="R88" s="99"/>
    </row>
    <row r="89" spans="2:18" s="92" customFormat="1" ht="21" customHeight="1">
      <c r="B89" s="100"/>
      <c r="D89" s="77" t="s">
        <v>95</v>
      </c>
      <c r="N89" s="173">
        <f>$N$124</f>
        <v>0</v>
      </c>
      <c r="O89" s="188"/>
      <c r="P89" s="188"/>
      <c r="Q89" s="188"/>
      <c r="R89" s="101"/>
    </row>
    <row r="90" spans="2:18" s="92" customFormat="1" ht="21" customHeight="1">
      <c r="B90" s="100"/>
      <c r="D90" s="77" t="s">
        <v>96</v>
      </c>
      <c r="N90" s="173">
        <f>$N$135</f>
        <v>0</v>
      </c>
      <c r="O90" s="188"/>
      <c r="P90" s="188"/>
      <c r="Q90" s="188"/>
      <c r="R90" s="101"/>
    </row>
    <row r="91" spans="2:18" s="92" customFormat="1" ht="21" customHeight="1">
      <c r="B91" s="100"/>
      <c r="D91" s="77" t="s">
        <v>97</v>
      </c>
      <c r="N91" s="173">
        <f>$N$140</f>
        <v>0</v>
      </c>
      <c r="O91" s="188"/>
      <c r="P91" s="188"/>
      <c r="Q91" s="188"/>
      <c r="R91" s="101"/>
    </row>
    <row r="92" spans="2:18" s="92" customFormat="1" ht="21" customHeight="1">
      <c r="B92" s="100"/>
      <c r="D92" s="77" t="s">
        <v>98</v>
      </c>
      <c r="N92" s="173">
        <f>$N$162</f>
        <v>0</v>
      </c>
      <c r="O92" s="188"/>
      <c r="P92" s="188"/>
      <c r="Q92" s="188"/>
      <c r="R92" s="101"/>
    </row>
    <row r="93" spans="2:18" s="92" customFormat="1" ht="21" customHeight="1">
      <c r="B93" s="100"/>
      <c r="D93" s="77" t="s">
        <v>99</v>
      </c>
      <c r="N93" s="173">
        <f>$N$169</f>
        <v>0</v>
      </c>
      <c r="O93" s="188"/>
      <c r="P93" s="188"/>
      <c r="Q93" s="188"/>
      <c r="R93" s="101"/>
    </row>
    <row r="94" spans="2:18" s="96" customFormat="1" ht="25.5" customHeight="1">
      <c r="B94" s="97"/>
      <c r="D94" s="98" t="s">
        <v>100</v>
      </c>
      <c r="N94" s="187">
        <f>$N$174</f>
        <v>0</v>
      </c>
      <c r="O94" s="188"/>
      <c r="P94" s="188"/>
      <c r="Q94" s="188"/>
      <c r="R94" s="99"/>
    </row>
    <row r="95" spans="2:18" s="92" customFormat="1" ht="21" customHeight="1">
      <c r="B95" s="100"/>
      <c r="D95" s="77" t="s">
        <v>101</v>
      </c>
      <c r="N95" s="173">
        <f>$N$175</f>
        <v>0</v>
      </c>
      <c r="O95" s="188"/>
      <c r="P95" s="188"/>
      <c r="Q95" s="188"/>
      <c r="R95" s="101"/>
    </row>
    <row r="96" spans="2:18" s="96" customFormat="1" ht="22.5" customHeight="1">
      <c r="B96" s="97"/>
      <c r="D96" s="98" t="s">
        <v>102</v>
      </c>
      <c r="N96" s="189">
        <f>$N$183</f>
        <v>0</v>
      </c>
      <c r="O96" s="188"/>
      <c r="P96" s="188"/>
      <c r="Q96" s="188"/>
      <c r="R96" s="99"/>
    </row>
    <row r="97" spans="2:18" s="6" customFormat="1" ht="22.5" customHeight="1">
      <c r="B97" s="22"/>
      <c r="R97" s="23"/>
    </row>
    <row r="98" spans="2:21" s="6" customFormat="1" ht="30" customHeight="1">
      <c r="B98" s="22"/>
      <c r="C98" s="64" t="s">
        <v>103</v>
      </c>
      <c r="N98" s="175">
        <f>ROUND($N$99+$N$100+$N$101+$N$102+$N$103+$N$104,2)</f>
        <v>0</v>
      </c>
      <c r="O98" s="147"/>
      <c r="P98" s="147"/>
      <c r="Q98" s="147"/>
      <c r="R98" s="23"/>
      <c r="T98" s="102"/>
      <c r="U98" s="103" t="s">
        <v>35</v>
      </c>
    </row>
    <row r="99" spans="2:62" s="6" customFormat="1" ht="18.75" customHeight="1">
      <c r="B99" s="22"/>
      <c r="D99" s="174" t="s">
        <v>104</v>
      </c>
      <c r="E99" s="147"/>
      <c r="F99" s="147"/>
      <c r="G99" s="147"/>
      <c r="H99" s="147"/>
      <c r="N99" s="172">
        <f>ROUND($N$87*$T$99,2)</f>
        <v>0</v>
      </c>
      <c r="O99" s="147"/>
      <c r="P99" s="147"/>
      <c r="Q99" s="147"/>
      <c r="R99" s="23"/>
      <c r="T99" s="104"/>
      <c r="U99" s="105" t="s">
        <v>38</v>
      </c>
      <c r="AY99" s="6" t="s">
        <v>105</v>
      </c>
      <c r="BE99" s="81">
        <f>IF($U$99="základná",$N$99,0)</f>
        <v>0</v>
      </c>
      <c r="BF99" s="81">
        <f>IF($U$99="znížená",$N$99,0)</f>
        <v>0</v>
      </c>
      <c r="BG99" s="81">
        <f>IF($U$99="zákl. prenesená",$N$99,0)</f>
        <v>0</v>
      </c>
      <c r="BH99" s="81">
        <f>IF($U$99="zníž. prenesená",$N$99,0)</f>
        <v>0</v>
      </c>
      <c r="BI99" s="81">
        <f>IF($U$99="nulová",$N$99,0)</f>
        <v>0</v>
      </c>
      <c r="BJ99" s="6" t="s">
        <v>106</v>
      </c>
    </row>
    <row r="100" spans="2:62" s="6" customFormat="1" ht="18.75" customHeight="1">
      <c r="B100" s="22"/>
      <c r="D100" s="174" t="s">
        <v>107</v>
      </c>
      <c r="E100" s="147"/>
      <c r="F100" s="147"/>
      <c r="G100" s="147"/>
      <c r="H100" s="147"/>
      <c r="N100" s="172">
        <f>ROUND($N$87*$T$100,2)</f>
        <v>0</v>
      </c>
      <c r="O100" s="147"/>
      <c r="P100" s="147"/>
      <c r="Q100" s="147"/>
      <c r="R100" s="23"/>
      <c r="T100" s="104"/>
      <c r="U100" s="105" t="s">
        <v>38</v>
      </c>
      <c r="AY100" s="6" t="s">
        <v>105</v>
      </c>
      <c r="BE100" s="81">
        <f>IF($U$100="základná",$N$100,0)</f>
        <v>0</v>
      </c>
      <c r="BF100" s="81">
        <f>IF($U$100="znížená",$N$100,0)</f>
        <v>0</v>
      </c>
      <c r="BG100" s="81">
        <f>IF($U$100="zákl. prenesená",$N$100,0)</f>
        <v>0</v>
      </c>
      <c r="BH100" s="81">
        <f>IF($U$100="zníž. prenesená",$N$100,0)</f>
        <v>0</v>
      </c>
      <c r="BI100" s="81">
        <f>IF($U$100="nulová",$N$100,0)</f>
        <v>0</v>
      </c>
      <c r="BJ100" s="6" t="s">
        <v>106</v>
      </c>
    </row>
    <row r="101" spans="2:62" s="6" customFormat="1" ht="18.75" customHeight="1">
      <c r="B101" s="22"/>
      <c r="D101" s="174" t="s">
        <v>108</v>
      </c>
      <c r="E101" s="147"/>
      <c r="F101" s="147"/>
      <c r="G101" s="147"/>
      <c r="H101" s="147"/>
      <c r="N101" s="172">
        <f>ROUND($N$87*$T$101,2)</f>
        <v>0</v>
      </c>
      <c r="O101" s="147"/>
      <c r="P101" s="147"/>
      <c r="Q101" s="147"/>
      <c r="R101" s="23"/>
      <c r="T101" s="104"/>
      <c r="U101" s="105" t="s">
        <v>38</v>
      </c>
      <c r="AY101" s="6" t="s">
        <v>105</v>
      </c>
      <c r="BE101" s="81">
        <f>IF($U$101="základná",$N$101,0)</f>
        <v>0</v>
      </c>
      <c r="BF101" s="81">
        <f>IF($U$101="znížená",$N$101,0)</f>
        <v>0</v>
      </c>
      <c r="BG101" s="81">
        <f>IF($U$101="zákl. prenesená",$N$101,0)</f>
        <v>0</v>
      </c>
      <c r="BH101" s="81">
        <f>IF($U$101="zníž. prenesená",$N$101,0)</f>
        <v>0</v>
      </c>
      <c r="BI101" s="81">
        <f>IF($U$101="nulová",$N$101,0)</f>
        <v>0</v>
      </c>
      <c r="BJ101" s="6" t="s">
        <v>106</v>
      </c>
    </row>
    <row r="102" spans="2:62" s="6" customFormat="1" ht="18.75" customHeight="1">
      <c r="B102" s="22"/>
      <c r="D102" s="174" t="s">
        <v>109</v>
      </c>
      <c r="E102" s="147"/>
      <c r="F102" s="147"/>
      <c r="G102" s="147"/>
      <c r="H102" s="147"/>
      <c r="N102" s="172">
        <f>ROUND($N$87*$T$102,2)</f>
        <v>0</v>
      </c>
      <c r="O102" s="147"/>
      <c r="P102" s="147"/>
      <c r="Q102" s="147"/>
      <c r="R102" s="23"/>
      <c r="T102" s="104"/>
      <c r="U102" s="105" t="s">
        <v>38</v>
      </c>
      <c r="AY102" s="6" t="s">
        <v>105</v>
      </c>
      <c r="BE102" s="81">
        <f>IF($U$102="základná",$N$102,0)</f>
        <v>0</v>
      </c>
      <c r="BF102" s="81">
        <f>IF($U$102="znížená",$N$102,0)</f>
        <v>0</v>
      </c>
      <c r="BG102" s="81">
        <f>IF($U$102="zákl. prenesená",$N$102,0)</f>
        <v>0</v>
      </c>
      <c r="BH102" s="81">
        <f>IF($U$102="zníž. prenesená",$N$102,0)</f>
        <v>0</v>
      </c>
      <c r="BI102" s="81">
        <f>IF($U$102="nulová",$N$102,0)</f>
        <v>0</v>
      </c>
      <c r="BJ102" s="6" t="s">
        <v>106</v>
      </c>
    </row>
    <row r="103" spans="2:62" s="6" customFormat="1" ht="18.75" customHeight="1">
      <c r="B103" s="22"/>
      <c r="D103" s="174" t="s">
        <v>110</v>
      </c>
      <c r="E103" s="147"/>
      <c r="F103" s="147"/>
      <c r="G103" s="147"/>
      <c r="H103" s="147"/>
      <c r="N103" s="172">
        <f>ROUND($N$87*$T$103,2)</f>
        <v>0</v>
      </c>
      <c r="O103" s="147"/>
      <c r="P103" s="147"/>
      <c r="Q103" s="147"/>
      <c r="R103" s="23"/>
      <c r="T103" s="104"/>
      <c r="U103" s="105" t="s">
        <v>38</v>
      </c>
      <c r="AY103" s="6" t="s">
        <v>105</v>
      </c>
      <c r="BE103" s="81">
        <f>IF($U$103="základná",$N$103,0)</f>
        <v>0</v>
      </c>
      <c r="BF103" s="81">
        <f>IF($U$103="znížená",$N$103,0)</f>
        <v>0</v>
      </c>
      <c r="BG103" s="81">
        <f>IF($U$103="zákl. prenesená",$N$103,0)</f>
        <v>0</v>
      </c>
      <c r="BH103" s="81">
        <f>IF($U$103="zníž. prenesená",$N$103,0)</f>
        <v>0</v>
      </c>
      <c r="BI103" s="81">
        <f>IF($U$103="nulová",$N$103,0)</f>
        <v>0</v>
      </c>
      <c r="BJ103" s="6" t="s">
        <v>106</v>
      </c>
    </row>
    <row r="104" spans="2:62" s="6" customFormat="1" ht="18.75" customHeight="1">
      <c r="B104" s="22"/>
      <c r="D104" s="77" t="s">
        <v>111</v>
      </c>
      <c r="N104" s="172">
        <f>ROUND($N$87*$T$104,2)</f>
        <v>0</v>
      </c>
      <c r="O104" s="147"/>
      <c r="P104" s="147"/>
      <c r="Q104" s="147"/>
      <c r="R104" s="23"/>
      <c r="T104" s="106"/>
      <c r="U104" s="107" t="s">
        <v>38</v>
      </c>
      <c r="AY104" s="6" t="s">
        <v>112</v>
      </c>
      <c r="BE104" s="81">
        <f>IF($U$104="základná",$N$104,0)</f>
        <v>0</v>
      </c>
      <c r="BF104" s="81">
        <f>IF($U$104="znížená",$N$104,0)</f>
        <v>0</v>
      </c>
      <c r="BG104" s="81">
        <f>IF($U$104="zákl. prenesená",$N$104,0)</f>
        <v>0</v>
      </c>
      <c r="BH104" s="81">
        <f>IF($U$104="zníž. prenesená",$N$104,0)</f>
        <v>0</v>
      </c>
      <c r="BI104" s="81">
        <f>IF($U$104="nulová",$N$104,0)</f>
        <v>0</v>
      </c>
      <c r="BJ104" s="6" t="s">
        <v>106</v>
      </c>
    </row>
    <row r="105" spans="2:18" s="6" customFormat="1" ht="14.25" customHeight="1">
      <c r="B105" s="22"/>
      <c r="R105" s="23"/>
    </row>
    <row r="106" spans="2:18" s="6" customFormat="1" ht="30" customHeight="1">
      <c r="B106" s="22"/>
      <c r="C106" s="88" t="s">
        <v>85</v>
      </c>
      <c r="D106" s="31"/>
      <c r="E106" s="31"/>
      <c r="F106" s="31"/>
      <c r="G106" s="31"/>
      <c r="H106" s="31"/>
      <c r="I106" s="31"/>
      <c r="J106" s="31"/>
      <c r="K106" s="31"/>
      <c r="L106" s="177">
        <f>ROUND(SUM($N$87+$N$98),2)</f>
        <v>0</v>
      </c>
      <c r="M106" s="178"/>
      <c r="N106" s="178"/>
      <c r="O106" s="178"/>
      <c r="P106" s="178"/>
      <c r="Q106" s="178"/>
      <c r="R106" s="23"/>
    </row>
    <row r="107" spans="2:18" s="6" customFormat="1" ht="7.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11" spans="2:18" s="6" customFormat="1" ht="7.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6" customFormat="1" ht="37.5" customHeight="1">
      <c r="B112" s="22"/>
      <c r="C112" s="145" t="s">
        <v>113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23"/>
    </row>
    <row r="113" spans="2:18" s="6" customFormat="1" ht="7.5" customHeight="1">
      <c r="B113" s="22"/>
      <c r="R113" s="23"/>
    </row>
    <row r="114" spans="2:18" s="6" customFormat="1" ht="37.5" customHeight="1">
      <c r="B114" s="22"/>
      <c r="C114" s="52" t="s">
        <v>14</v>
      </c>
      <c r="F114" s="162" t="str">
        <f>$F$6</f>
        <v>ZŠ Za vodou</v>
      </c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R114" s="23"/>
    </row>
    <row r="115" spans="2:18" s="6" customFormat="1" ht="7.5" customHeight="1">
      <c r="B115" s="22"/>
      <c r="R115" s="23"/>
    </row>
    <row r="116" spans="2:18" s="6" customFormat="1" ht="18.75" customHeight="1">
      <c r="B116" s="22"/>
      <c r="C116" s="17" t="s">
        <v>18</v>
      </c>
      <c r="F116" s="15" t="str">
        <f>$F$8</f>
        <v> </v>
      </c>
      <c r="K116" s="17" t="s">
        <v>20</v>
      </c>
      <c r="M116" s="185" t="str">
        <f>IF($O$8="","",$O$8)</f>
        <v>26.03.2018</v>
      </c>
      <c r="N116" s="147"/>
      <c r="O116" s="147"/>
      <c r="P116" s="147"/>
      <c r="R116" s="23"/>
    </row>
    <row r="117" spans="2:18" s="6" customFormat="1" ht="7.5" customHeight="1">
      <c r="B117" s="22"/>
      <c r="R117" s="23"/>
    </row>
    <row r="118" spans="2:18" s="6" customFormat="1" ht="15.75" customHeight="1">
      <c r="B118" s="22"/>
      <c r="C118" s="17" t="s">
        <v>22</v>
      </c>
      <c r="F118" s="15" t="str">
        <f>$E$11</f>
        <v> </v>
      </c>
      <c r="K118" s="17" t="s">
        <v>27</v>
      </c>
      <c r="M118" s="149" t="str">
        <f>$E$17</f>
        <v> </v>
      </c>
      <c r="N118" s="147"/>
      <c r="O118" s="147"/>
      <c r="P118" s="147"/>
      <c r="Q118" s="147"/>
      <c r="R118" s="23"/>
    </row>
    <row r="119" spans="2:18" s="6" customFormat="1" ht="15" customHeight="1">
      <c r="B119" s="22"/>
      <c r="C119" s="17" t="s">
        <v>25</v>
      </c>
      <c r="F119" s="15" t="str">
        <f>IF($E$14="","",$E$14)</f>
        <v>Vyplň údaj</v>
      </c>
      <c r="K119" s="17" t="s">
        <v>30</v>
      </c>
      <c r="M119" s="149" t="str">
        <f>$E$20</f>
        <v> </v>
      </c>
      <c r="N119" s="147"/>
      <c r="O119" s="147"/>
      <c r="P119" s="147"/>
      <c r="Q119" s="147"/>
      <c r="R119" s="23"/>
    </row>
    <row r="120" spans="2:18" s="6" customFormat="1" ht="11.25" customHeight="1">
      <c r="B120" s="22"/>
      <c r="R120" s="23"/>
    </row>
    <row r="121" spans="2:27" s="108" customFormat="1" ht="30" customHeight="1">
      <c r="B121" s="109"/>
      <c r="C121" s="110" t="s">
        <v>114</v>
      </c>
      <c r="D121" s="111" t="s">
        <v>115</v>
      </c>
      <c r="E121" s="111" t="s">
        <v>53</v>
      </c>
      <c r="F121" s="190" t="s">
        <v>116</v>
      </c>
      <c r="G121" s="191"/>
      <c r="H121" s="191"/>
      <c r="I121" s="191"/>
      <c r="J121" s="111" t="s">
        <v>117</v>
      </c>
      <c r="K121" s="111" t="s">
        <v>118</v>
      </c>
      <c r="L121" s="190" t="s">
        <v>119</v>
      </c>
      <c r="M121" s="191"/>
      <c r="N121" s="190" t="s">
        <v>120</v>
      </c>
      <c r="O121" s="191"/>
      <c r="P121" s="191"/>
      <c r="Q121" s="192"/>
      <c r="R121" s="112"/>
      <c r="T121" s="59" t="s">
        <v>121</v>
      </c>
      <c r="U121" s="60" t="s">
        <v>35</v>
      </c>
      <c r="V121" s="60" t="s">
        <v>122</v>
      </c>
      <c r="W121" s="60" t="s">
        <v>123</v>
      </c>
      <c r="X121" s="60" t="s">
        <v>124</v>
      </c>
      <c r="Y121" s="60" t="s">
        <v>125</v>
      </c>
      <c r="Z121" s="60" t="s">
        <v>126</v>
      </c>
      <c r="AA121" s="61" t="s">
        <v>127</v>
      </c>
    </row>
    <row r="122" spans="2:63" s="6" customFormat="1" ht="30" customHeight="1">
      <c r="B122" s="22"/>
      <c r="C122" s="64" t="s">
        <v>88</v>
      </c>
      <c r="N122" s="203">
        <f>$BK$122</f>
        <v>0</v>
      </c>
      <c r="O122" s="147"/>
      <c r="P122" s="147"/>
      <c r="Q122" s="147"/>
      <c r="R122" s="23"/>
      <c r="T122" s="63"/>
      <c r="U122" s="36"/>
      <c r="V122" s="36"/>
      <c r="W122" s="113">
        <f>$W$123+$W$174+$W$183</f>
        <v>0</v>
      </c>
      <c r="X122" s="36"/>
      <c r="Y122" s="113">
        <f>$Y$123+$Y$174+$Y$183</f>
        <v>0.08882</v>
      </c>
      <c r="Z122" s="36"/>
      <c r="AA122" s="114">
        <f>$AA$123+$AA$174+$AA$183</f>
        <v>3.9787500000000007</v>
      </c>
      <c r="AT122" s="6" t="s">
        <v>70</v>
      </c>
      <c r="AU122" s="6" t="s">
        <v>93</v>
      </c>
      <c r="BK122" s="115">
        <f>$BK$123+$BK$174+$BK$183</f>
        <v>0</v>
      </c>
    </row>
    <row r="123" spans="2:63" s="116" customFormat="1" ht="37.5" customHeight="1">
      <c r="B123" s="117"/>
      <c r="D123" s="118" t="s">
        <v>94</v>
      </c>
      <c r="E123" s="118"/>
      <c r="F123" s="118"/>
      <c r="G123" s="118"/>
      <c r="H123" s="118"/>
      <c r="I123" s="118"/>
      <c r="J123" s="118"/>
      <c r="K123" s="118"/>
      <c r="L123" s="118"/>
      <c r="M123" s="118"/>
      <c r="N123" s="189">
        <f>$BK$123</f>
        <v>0</v>
      </c>
      <c r="O123" s="204"/>
      <c r="P123" s="204"/>
      <c r="Q123" s="204"/>
      <c r="R123" s="120"/>
      <c r="T123" s="121"/>
      <c r="W123" s="122">
        <f>$W$124+$W$135+$W$140+$W$162+$W$169</f>
        <v>0</v>
      </c>
      <c r="Y123" s="122">
        <f>$Y$124+$Y$135+$Y$140+$Y$162+$Y$169</f>
        <v>0.08612</v>
      </c>
      <c r="AA123" s="123">
        <f>$AA$124+$AA$135+$AA$140+$AA$162+$AA$169</f>
        <v>2.5951500000000007</v>
      </c>
      <c r="AR123" s="119" t="s">
        <v>71</v>
      </c>
      <c r="AT123" s="119" t="s">
        <v>70</v>
      </c>
      <c r="AU123" s="119" t="s">
        <v>71</v>
      </c>
      <c r="AY123" s="119" t="s">
        <v>128</v>
      </c>
      <c r="BK123" s="124">
        <f>$BK$124+$BK$135+$BK$140+$BK$162+$BK$169</f>
        <v>0</v>
      </c>
    </row>
    <row r="124" spans="2:63" s="116" customFormat="1" ht="21" customHeight="1">
      <c r="B124" s="117"/>
      <c r="D124" s="125" t="s">
        <v>95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205">
        <f>$BK$124</f>
        <v>0</v>
      </c>
      <c r="O124" s="204"/>
      <c r="P124" s="204"/>
      <c r="Q124" s="204"/>
      <c r="R124" s="120"/>
      <c r="T124" s="121"/>
      <c r="W124" s="122">
        <f>SUM($W$125:$W$134)</f>
        <v>0</v>
      </c>
      <c r="Y124" s="122">
        <f>SUM($Y$125:$Y$134)</f>
        <v>0.014280000000000001</v>
      </c>
      <c r="AA124" s="123">
        <f>SUM($AA$125:$AA$134)</f>
        <v>0.0264</v>
      </c>
      <c r="AR124" s="119" t="s">
        <v>71</v>
      </c>
      <c r="AT124" s="119" t="s">
        <v>70</v>
      </c>
      <c r="AU124" s="119" t="s">
        <v>75</v>
      </c>
      <c r="AY124" s="119" t="s">
        <v>128</v>
      </c>
      <c r="BK124" s="124">
        <f>SUM($BK$125:$BK$134)</f>
        <v>0</v>
      </c>
    </row>
    <row r="125" spans="2:65" s="6" customFormat="1" ht="27" customHeight="1">
      <c r="B125" s="22"/>
      <c r="C125" s="126" t="s">
        <v>129</v>
      </c>
      <c r="D125" s="126" t="s">
        <v>130</v>
      </c>
      <c r="E125" s="127" t="s">
        <v>131</v>
      </c>
      <c r="F125" s="193" t="s">
        <v>132</v>
      </c>
      <c r="G125" s="194"/>
      <c r="H125" s="194"/>
      <c r="I125" s="194"/>
      <c r="J125" s="128" t="s">
        <v>133</v>
      </c>
      <c r="K125" s="129">
        <v>6</v>
      </c>
      <c r="L125" s="195">
        <v>0</v>
      </c>
      <c r="M125" s="194"/>
      <c r="N125" s="196">
        <f>ROUND($L$125*$K$125,3)</f>
        <v>0</v>
      </c>
      <c r="O125" s="194"/>
      <c r="P125" s="194"/>
      <c r="Q125" s="194"/>
      <c r="R125" s="23"/>
      <c r="T125" s="131"/>
      <c r="U125" s="29" t="s">
        <v>38</v>
      </c>
      <c r="W125" s="132">
        <f>$V$125*$K$125</f>
        <v>0</v>
      </c>
      <c r="X125" s="132">
        <v>6E-05</v>
      </c>
      <c r="Y125" s="132">
        <f>$X$125*$K$125</f>
        <v>0.00036</v>
      </c>
      <c r="Z125" s="132">
        <v>0.0011</v>
      </c>
      <c r="AA125" s="133">
        <f>$Z$125*$K$125</f>
        <v>0.0066</v>
      </c>
      <c r="AR125" s="6" t="s">
        <v>134</v>
      </c>
      <c r="AT125" s="6" t="s">
        <v>130</v>
      </c>
      <c r="AU125" s="6" t="s">
        <v>106</v>
      </c>
      <c r="AY125" s="6" t="s">
        <v>128</v>
      </c>
      <c r="BE125" s="81">
        <f>IF($U$125="základná",$N$125,0)</f>
        <v>0</v>
      </c>
      <c r="BF125" s="81">
        <f>IF($U$125="znížená",$N$125,0)</f>
        <v>0</v>
      </c>
      <c r="BG125" s="81">
        <f>IF($U$125="zákl. prenesená",$N$125,0)</f>
        <v>0</v>
      </c>
      <c r="BH125" s="81">
        <f>IF($U$125="zníž. prenesená",$N$125,0)</f>
        <v>0</v>
      </c>
      <c r="BI125" s="81">
        <f>IF($U$125="nulová",$N$125,0)</f>
        <v>0</v>
      </c>
      <c r="BJ125" s="6" t="s">
        <v>106</v>
      </c>
      <c r="BK125" s="134">
        <f>ROUND($L$125*$K$125,3)</f>
        <v>0</v>
      </c>
      <c r="BL125" s="6" t="s">
        <v>134</v>
      </c>
      <c r="BM125" s="6" t="s">
        <v>135</v>
      </c>
    </row>
    <row r="126" spans="2:65" s="6" customFormat="1" ht="27" customHeight="1">
      <c r="B126" s="22"/>
      <c r="C126" s="126" t="s">
        <v>136</v>
      </c>
      <c r="D126" s="126" t="s">
        <v>130</v>
      </c>
      <c r="E126" s="127" t="s">
        <v>137</v>
      </c>
      <c r="F126" s="193" t="s">
        <v>138</v>
      </c>
      <c r="G126" s="194"/>
      <c r="H126" s="194"/>
      <c r="I126" s="194"/>
      <c r="J126" s="128" t="s">
        <v>133</v>
      </c>
      <c r="K126" s="129">
        <v>18</v>
      </c>
      <c r="L126" s="195">
        <v>0</v>
      </c>
      <c r="M126" s="194"/>
      <c r="N126" s="196">
        <f>ROUND($L$126*$K$126,3)</f>
        <v>0</v>
      </c>
      <c r="O126" s="194"/>
      <c r="P126" s="194"/>
      <c r="Q126" s="194"/>
      <c r="R126" s="23"/>
      <c r="T126" s="131"/>
      <c r="U126" s="29" t="s">
        <v>38</v>
      </c>
      <c r="W126" s="132">
        <f>$V$126*$K$126</f>
        <v>0</v>
      </c>
      <c r="X126" s="132">
        <v>0.00012</v>
      </c>
      <c r="Y126" s="132">
        <f>$X$126*$K$126</f>
        <v>0.00216</v>
      </c>
      <c r="Z126" s="132">
        <v>0.0011</v>
      </c>
      <c r="AA126" s="133">
        <f>$Z$126*$K$126</f>
        <v>0.0198</v>
      </c>
      <c r="AR126" s="6" t="s">
        <v>134</v>
      </c>
      <c r="AT126" s="6" t="s">
        <v>130</v>
      </c>
      <c r="AU126" s="6" t="s">
        <v>106</v>
      </c>
      <c r="AY126" s="6" t="s">
        <v>128</v>
      </c>
      <c r="BE126" s="81">
        <f>IF($U$126="základná",$N$126,0)</f>
        <v>0</v>
      </c>
      <c r="BF126" s="81">
        <f>IF($U$126="znížená",$N$126,0)</f>
        <v>0</v>
      </c>
      <c r="BG126" s="81">
        <f>IF($U$126="zákl. prenesená",$N$126,0)</f>
        <v>0</v>
      </c>
      <c r="BH126" s="81">
        <f>IF($U$126="zníž. prenesená",$N$126,0)</f>
        <v>0</v>
      </c>
      <c r="BI126" s="81">
        <f>IF($U$126="nulová",$N$126,0)</f>
        <v>0</v>
      </c>
      <c r="BJ126" s="6" t="s">
        <v>106</v>
      </c>
      <c r="BK126" s="134">
        <f>ROUND($L$126*$K$126,3)</f>
        <v>0</v>
      </c>
      <c r="BL126" s="6" t="s">
        <v>134</v>
      </c>
      <c r="BM126" s="6" t="s">
        <v>139</v>
      </c>
    </row>
    <row r="127" spans="2:65" s="6" customFormat="1" ht="15.75" customHeight="1">
      <c r="B127" s="22"/>
      <c r="C127" s="126" t="s">
        <v>140</v>
      </c>
      <c r="D127" s="126" t="s">
        <v>130</v>
      </c>
      <c r="E127" s="127" t="s">
        <v>141</v>
      </c>
      <c r="F127" s="193" t="s">
        <v>142</v>
      </c>
      <c r="G127" s="194"/>
      <c r="H127" s="194"/>
      <c r="I127" s="194"/>
      <c r="J127" s="128" t="s">
        <v>133</v>
      </c>
      <c r="K127" s="129">
        <v>3</v>
      </c>
      <c r="L127" s="195">
        <v>0</v>
      </c>
      <c r="M127" s="194"/>
      <c r="N127" s="196">
        <f>ROUND($L$127*$K$127,3)</f>
        <v>0</v>
      </c>
      <c r="O127" s="194"/>
      <c r="P127" s="194"/>
      <c r="Q127" s="194"/>
      <c r="R127" s="23"/>
      <c r="T127" s="131"/>
      <c r="U127" s="29" t="s">
        <v>38</v>
      </c>
      <c r="W127" s="132">
        <f>$V$127*$K$127</f>
        <v>0</v>
      </c>
      <c r="X127" s="132">
        <v>2E-05</v>
      </c>
      <c r="Y127" s="132">
        <f>$X$127*$K$127</f>
        <v>6.000000000000001E-05</v>
      </c>
      <c r="Z127" s="132">
        <v>0</v>
      </c>
      <c r="AA127" s="133">
        <f>$Z$127*$K$127</f>
        <v>0</v>
      </c>
      <c r="AR127" s="6" t="s">
        <v>134</v>
      </c>
      <c r="AT127" s="6" t="s">
        <v>130</v>
      </c>
      <c r="AU127" s="6" t="s">
        <v>106</v>
      </c>
      <c r="AY127" s="6" t="s">
        <v>128</v>
      </c>
      <c r="BE127" s="81">
        <f>IF($U$127="základná",$N$127,0)</f>
        <v>0</v>
      </c>
      <c r="BF127" s="81">
        <f>IF($U$127="znížená",$N$127,0)</f>
        <v>0</v>
      </c>
      <c r="BG127" s="81">
        <f>IF($U$127="zákl. prenesená",$N$127,0)</f>
        <v>0</v>
      </c>
      <c r="BH127" s="81">
        <f>IF($U$127="zníž. prenesená",$N$127,0)</f>
        <v>0</v>
      </c>
      <c r="BI127" s="81">
        <f>IF($U$127="nulová",$N$127,0)</f>
        <v>0</v>
      </c>
      <c r="BJ127" s="6" t="s">
        <v>106</v>
      </c>
      <c r="BK127" s="134">
        <f>ROUND($L$127*$K$127,3)</f>
        <v>0</v>
      </c>
      <c r="BL127" s="6" t="s">
        <v>134</v>
      </c>
      <c r="BM127" s="6" t="s">
        <v>143</v>
      </c>
    </row>
    <row r="128" spans="2:65" s="6" customFormat="1" ht="15.75" customHeight="1">
      <c r="B128" s="22"/>
      <c r="C128" s="135" t="s">
        <v>144</v>
      </c>
      <c r="D128" s="135" t="s">
        <v>145</v>
      </c>
      <c r="E128" s="136" t="s">
        <v>146</v>
      </c>
      <c r="F128" s="197" t="s">
        <v>147</v>
      </c>
      <c r="G128" s="198"/>
      <c r="H128" s="198"/>
      <c r="I128" s="198"/>
      <c r="J128" s="137" t="s">
        <v>133</v>
      </c>
      <c r="K128" s="138">
        <v>2</v>
      </c>
      <c r="L128" s="199">
        <v>0</v>
      </c>
      <c r="M128" s="198"/>
      <c r="N128" s="200">
        <f>ROUND($L$128*$K$128,3)</f>
        <v>0</v>
      </c>
      <c r="O128" s="194"/>
      <c r="P128" s="194"/>
      <c r="Q128" s="194"/>
      <c r="R128" s="23"/>
      <c r="T128" s="131"/>
      <c r="U128" s="29" t="s">
        <v>38</v>
      </c>
      <c r="W128" s="132">
        <f>$V$128*$K$128</f>
        <v>0</v>
      </c>
      <c r="X128" s="132">
        <v>0.0004</v>
      </c>
      <c r="Y128" s="132">
        <f>$X$128*$K$128</f>
        <v>0.0008</v>
      </c>
      <c r="Z128" s="132">
        <v>0</v>
      </c>
      <c r="AA128" s="133">
        <f>$Z$128*$K$128</f>
        <v>0</v>
      </c>
      <c r="AR128" s="6" t="s">
        <v>148</v>
      </c>
      <c r="AT128" s="6" t="s">
        <v>145</v>
      </c>
      <c r="AU128" s="6" t="s">
        <v>106</v>
      </c>
      <c r="AY128" s="6" t="s">
        <v>128</v>
      </c>
      <c r="BE128" s="81">
        <f>IF($U$128="základná",$N$128,0)</f>
        <v>0</v>
      </c>
      <c r="BF128" s="81">
        <f>IF($U$128="znížená",$N$128,0)</f>
        <v>0</v>
      </c>
      <c r="BG128" s="81">
        <f>IF($U$128="zákl. prenesená",$N$128,0)</f>
        <v>0</v>
      </c>
      <c r="BH128" s="81">
        <f>IF($U$128="zníž. prenesená",$N$128,0)</f>
        <v>0</v>
      </c>
      <c r="BI128" s="81">
        <f>IF($U$128="nulová",$N$128,0)</f>
        <v>0</v>
      </c>
      <c r="BJ128" s="6" t="s">
        <v>106</v>
      </c>
      <c r="BK128" s="134">
        <f>ROUND($L$128*$K$128,3)</f>
        <v>0</v>
      </c>
      <c r="BL128" s="6" t="s">
        <v>134</v>
      </c>
      <c r="BM128" s="6" t="s">
        <v>149</v>
      </c>
    </row>
    <row r="129" spans="2:65" s="6" customFormat="1" ht="15.75" customHeight="1">
      <c r="B129" s="22"/>
      <c r="C129" s="135" t="s">
        <v>150</v>
      </c>
      <c r="D129" s="135" t="s">
        <v>145</v>
      </c>
      <c r="E129" s="136" t="s">
        <v>151</v>
      </c>
      <c r="F129" s="197" t="s">
        <v>152</v>
      </c>
      <c r="G129" s="198"/>
      <c r="H129" s="198"/>
      <c r="I129" s="198"/>
      <c r="J129" s="137" t="s">
        <v>133</v>
      </c>
      <c r="K129" s="138">
        <v>1</v>
      </c>
      <c r="L129" s="199">
        <v>0</v>
      </c>
      <c r="M129" s="198"/>
      <c r="N129" s="200">
        <f>ROUND($L$129*$K$129,3)</f>
        <v>0</v>
      </c>
      <c r="O129" s="194"/>
      <c r="P129" s="194"/>
      <c r="Q129" s="194"/>
      <c r="R129" s="23"/>
      <c r="T129" s="131"/>
      <c r="U129" s="29" t="s">
        <v>38</v>
      </c>
      <c r="W129" s="132">
        <f>$V$129*$K$129</f>
        <v>0</v>
      </c>
      <c r="X129" s="132">
        <v>0.0004</v>
      </c>
      <c r="Y129" s="132">
        <f>$X$129*$K$129</f>
        <v>0.0004</v>
      </c>
      <c r="Z129" s="132">
        <v>0</v>
      </c>
      <c r="AA129" s="133">
        <f>$Z$129*$K$129</f>
        <v>0</v>
      </c>
      <c r="AR129" s="6" t="s">
        <v>148</v>
      </c>
      <c r="AT129" s="6" t="s">
        <v>145</v>
      </c>
      <c r="AU129" s="6" t="s">
        <v>106</v>
      </c>
      <c r="AY129" s="6" t="s">
        <v>128</v>
      </c>
      <c r="BE129" s="81">
        <f>IF($U$129="základná",$N$129,0)</f>
        <v>0</v>
      </c>
      <c r="BF129" s="81">
        <f>IF($U$129="znížená",$N$129,0)</f>
        <v>0</v>
      </c>
      <c r="BG129" s="81">
        <f>IF($U$129="zákl. prenesená",$N$129,0)</f>
        <v>0</v>
      </c>
      <c r="BH129" s="81">
        <f>IF($U$129="zníž. prenesená",$N$129,0)</f>
        <v>0</v>
      </c>
      <c r="BI129" s="81">
        <f>IF($U$129="nulová",$N$129,0)</f>
        <v>0</v>
      </c>
      <c r="BJ129" s="6" t="s">
        <v>106</v>
      </c>
      <c r="BK129" s="134">
        <f>ROUND($L$129*$K$129,3)</f>
        <v>0</v>
      </c>
      <c r="BL129" s="6" t="s">
        <v>134</v>
      </c>
      <c r="BM129" s="6" t="s">
        <v>153</v>
      </c>
    </row>
    <row r="130" spans="2:65" s="6" customFormat="1" ht="15.75" customHeight="1">
      <c r="B130" s="22"/>
      <c r="C130" s="135" t="s">
        <v>154</v>
      </c>
      <c r="D130" s="135" t="s">
        <v>145</v>
      </c>
      <c r="E130" s="136" t="s">
        <v>155</v>
      </c>
      <c r="F130" s="197" t="s">
        <v>156</v>
      </c>
      <c r="G130" s="198"/>
      <c r="H130" s="198"/>
      <c r="I130" s="198"/>
      <c r="J130" s="137" t="s">
        <v>157</v>
      </c>
      <c r="K130" s="138">
        <v>1</v>
      </c>
      <c r="L130" s="199">
        <v>0</v>
      </c>
      <c r="M130" s="198"/>
      <c r="N130" s="200">
        <f>ROUND($L$130*$K$130,3)</f>
        <v>0</v>
      </c>
      <c r="O130" s="194"/>
      <c r="P130" s="194"/>
      <c r="Q130" s="194"/>
      <c r="R130" s="23"/>
      <c r="T130" s="131"/>
      <c r="U130" s="29" t="s">
        <v>38</v>
      </c>
      <c r="W130" s="132">
        <f>$V$130*$K$130</f>
        <v>0</v>
      </c>
      <c r="X130" s="132">
        <v>0.0004</v>
      </c>
      <c r="Y130" s="132">
        <f>$X$130*$K$130</f>
        <v>0.0004</v>
      </c>
      <c r="Z130" s="132">
        <v>0</v>
      </c>
      <c r="AA130" s="133">
        <f>$Z$130*$K$130</f>
        <v>0</v>
      </c>
      <c r="AR130" s="6" t="s">
        <v>148</v>
      </c>
      <c r="AT130" s="6" t="s">
        <v>145</v>
      </c>
      <c r="AU130" s="6" t="s">
        <v>106</v>
      </c>
      <c r="AY130" s="6" t="s">
        <v>128</v>
      </c>
      <c r="BE130" s="81">
        <f>IF($U$130="základná",$N$130,0)</f>
        <v>0</v>
      </c>
      <c r="BF130" s="81">
        <f>IF($U$130="znížená",$N$130,0)</f>
        <v>0</v>
      </c>
      <c r="BG130" s="81">
        <f>IF($U$130="zákl. prenesená",$N$130,0)</f>
        <v>0</v>
      </c>
      <c r="BH130" s="81">
        <f>IF($U$130="zníž. prenesená",$N$130,0)</f>
        <v>0</v>
      </c>
      <c r="BI130" s="81">
        <f>IF($U$130="nulová",$N$130,0)</f>
        <v>0</v>
      </c>
      <c r="BJ130" s="6" t="s">
        <v>106</v>
      </c>
      <c r="BK130" s="134">
        <f>ROUND($L$130*$K$130,3)</f>
        <v>0</v>
      </c>
      <c r="BL130" s="6" t="s">
        <v>134</v>
      </c>
      <c r="BM130" s="6" t="s">
        <v>158</v>
      </c>
    </row>
    <row r="131" spans="2:65" s="6" customFormat="1" ht="15.75" customHeight="1">
      <c r="B131" s="22"/>
      <c r="C131" s="126" t="s">
        <v>159</v>
      </c>
      <c r="D131" s="126" t="s">
        <v>130</v>
      </c>
      <c r="E131" s="127" t="s">
        <v>160</v>
      </c>
      <c r="F131" s="193" t="s">
        <v>161</v>
      </c>
      <c r="G131" s="194"/>
      <c r="H131" s="194"/>
      <c r="I131" s="194"/>
      <c r="J131" s="128" t="s">
        <v>133</v>
      </c>
      <c r="K131" s="129">
        <v>20</v>
      </c>
      <c r="L131" s="195">
        <v>0</v>
      </c>
      <c r="M131" s="194"/>
      <c r="N131" s="196">
        <f>ROUND($L$131*$K$131,3)</f>
        <v>0</v>
      </c>
      <c r="O131" s="194"/>
      <c r="P131" s="194"/>
      <c r="Q131" s="194"/>
      <c r="R131" s="23"/>
      <c r="T131" s="131"/>
      <c r="U131" s="29" t="s">
        <v>38</v>
      </c>
      <c r="W131" s="132">
        <f>$V$131*$K$131</f>
        <v>0</v>
      </c>
      <c r="X131" s="132">
        <v>3E-05</v>
      </c>
      <c r="Y131" s="132">
        <f>$X$131*$K$131</f>
        <v>0.0006000000000000001</v>
      </c>
      <c r="Z131" s="132">
        <v>0</v>
      </c>
      <c r="AA131" s="133">
        <f>$Z$131*$K$131</f>
        <v>0</v>
      </c>
      <c r="AR131" s="6" t="s">
        <v>134</v>
      </c>
      <c r="AT131" s="6" t="s">
        <v>130</v>
      </c>
      <c r="AU131" s="6" t="s">
        <v>106</v>
      </c>
      <c r="AY131" s="6" t="s">
        <v>128</v>
      </c>
      <c r="BE131" s="81">
        <f>IF($U$131="základná",$N$131,0)</f>
        <v>0</v>
      </c>
      <c r="BF131" s="81">
        <f>IF($U$131="znížená",$N$131,0)</f>
        <v>0</v>
      </c>
      <c r="BG131" s="81">
        <f>IF($U$131="zákl. prenesená",$N$131,0)</f>
        <v>0</v>
      </c>
      <c r="BH131" s="81">
        <f>IF($U$131="zníž. prenesená",$N$131,0)</f>
        <v>0</v>
      </c>
      <c r="BI131" s="81">
        <f>IF($U$131="nulová",$N$131,0)</f>
        <v>0</v>
      </c>
      <c r="BJ131" s="6" t="s">
        <v>106</v>
      </c>
      <c r="BK131" s="134">
        <f>ROUND($L$131*$K$131,3)</f>
        <v>0</v>
      </c>
      <c r="BL131" s="6" t="s">
        <v>134</v>
      </c>
      <c r="BM131" s="6" t="s">
        <v>162</v>
      </c>
    </row>
    <row r="132" spans="2:65" s="6" customFormat="1" ht="27" customHeight="1">
      <c r="B132" s="22"/>
      <c r="C132" s="135" t="s">
        <v>163</v>
      </c>
      <c r="D132" s="135" t="s">
        <v>145</v>
      </c>
      <c r="E132" s="136" t="s">
        <v>164</v>
      </c>
      <c r="F132" s="197" t="s">
        <v>165</v>
      </c>
      <c r="G132" s="198"/>
      <c r="H132" s="198"/>
      <c r="I132" s="198"/>
      <c r="J132" s="137" t="s">
        <v>133</v>
      </c>
      <c r="K132" s="138">
        <v>10</v>
      </c>
      <c r="L132" s="199">
        <v>0</v>
      </c>
      <c r="M132" s="198"/>
      <c r="N132" s="200">
        <f>ROUND($L$132*$K$132,3)</f>
        <v>0</v>
      </c>
      <c r="O132" s="194"/>
      <c r="P132" s="194"/>
      <c r="Q132" s="194"/>
      <c r="R132" s="23"/>
      <c r="T132" s="131"/>
      <c r="U132" s="29" t="s">
        <v>38</v>
      </c>
      <c r="W132" s="132">
        <f>$V$132*$K$132</f>
        <v>0</v>
      </c>
      <c r="X132" s="132">
        <v>0.0005</v>
      </c>
      <c r="Y132" s="132">
        <f>$X$132*$K$132</f>
        <v>0.005</v>
      </c>
      <c r="Z132" s="132">
        <v>0</v>
      </c>
      <c r="AA132" s="133">
        <f>$Z$132*$K$132</f>
        <v>0</v>
      </c>
      <c r="AR132" s="6" t="s">
        <v>148</v>
      </c>
      <c r="AT132" s="6" t="s">
        <v>145</v>
      </c>
      <c r="AU132" s="6" t="s">
        <v>106</v>
      </c>
      <c r="AY132" s="6" t="s">
        <v>128</v>
      </c>
      <c r="BE132" s="81">
        <f>IF($U$132="základná",$N$132,0)</f>
        <v>0</v>
      </c>
      <c r="BF132" s="81">
        <f>IF($U$132="znížená",$N$132,0)</f>
        <v>0</v>
      </c>
      <c r="BG132" s="81">
        <f>IF($U$132="zákl. prenesená",$N$132,0)</f>
        <v>0</v>
      </c>
      <c r="BH132" s="81">
        <f>IF($U$132="zníž. prenesená",$N$132,0)</f>
        <v>0</v>
      </c>
      <c r="BI132" s="81">
        <f>IF($U$132="nulová",$N$132,0)</f>
        <v>0</v>
      </c>
      <c r="BJ132" s="6" t="s">
        <v>106</v>
      </c>
      <c r="BK132" s="134">
        <f>ROUND($L$132*$K$132,3)</f>
        <v>0</v>
      </c>
      <c r="BL132" s="6" t="s">
        <v>134</v>
      </c>
      <c r="BM132" s="6" t="s">
        <v>166</v>
      </c>
    </row>
    <row r="133" spans="2:65" s="6" customFormat="1" ht="15.75" customHeight="1">
      <c r="B133" s="22"/>
      <c r="C133" s="135" t="s">
        <v>167</v>
      </c>
      <c r="D133" s="135" t="s">
        <v>145</v>
      </c>
      <c r="E133" s="136" t="s">
        <v>168</v>
      </c>
      <c r="F133" s="197" t="s">
        <v>169</v>
      </c>
      <c r="G133" s="198"/>
      <c r="H133" s="198"/>
      <c r="I133" s="198"/>
      <c r="J133" s="137" t="s">
        <v>133</v>
      </c>
      <c r="K133" s="138">
        <v>5</v>
      </c>
      <c r="L133" s="199">
        <v>0</v>
      </c>
      <c r="M133" s="198"/>
      <c r="N133" s="200">
        <f>ROUND($L$133*$K$133,3)</f>
        <v>0</v>
      </c>
      <c r="O133" s="194"/>
      <c r="P133" s="194"/>
      <c r="Q133" s="194"/>
      <c r="R133" s="23"/>
      <c r="T133" s="131"/>
      <c r="U133" s="29" t="s">
        <v>38</v>
      </c>
      <c r="W133" s="132">
        <f>$V$133*$K$133</f>
        <v>0</v>
      </c>
      <c r="X133" s="132">
        <v>0.0005</v>
      </c>
      <c r="Y133" s="132">
        <f>$X$133*$K$133</f>
        <v>0.0025</v>
      </c>
      <c r="Z133" s="132">
        <v>0</v>
      </c>
      <c r="AA133" s="133">
        <f>$Z$133*$K$133</f>
        <v>0</v>
      </c>
      <c r="AR133" s="6" t="s">
        <v>148</v>
      </c>
      <c r="AT133" s="6" t="s">
        <v>145</v>
      </c>
      <c r="AU133" s="6" t="s">
        <v>106</v>
      </c>
      <c r="AY133" s="6" t="s">
        <v>128</v>
      </c>
      <c r="BE133" s="81">
        <f>IF($U$133="základná",$N$133,0)</f>
        <v>0</v>
      </c>
      <c r="BF133" s="81">
        <f>IF($U$133="znížená",$N$133,0)</f>
        <v>0</v>
      </c>
      <c r="BG133" s="81">
        <f>IF($U$133="zákl. prenesená",$N$133,0)</f>
        <v>0</v>
      </c>
      <c r="BH133" s="81">
        <f>IF($U$133="zníž. prenesená",$N$133,0)</f>
        <v>0</v>
      </c>
      <c r="BI133" s="81">
        <f>IF($U$133="nulová",$N$133,0)</f>
        <v>0</v>
      </c>
      <c r="BJ133" s="6" t="s">
        <v>106</v>
      </c>
      <c r="BK133" s="134">
        <f>ROUND($L$133*$K$133,3)</f>
        <v>0</v>
      </c>
      <c r="BL133" s="6" t="s">
        <v>134</v>
      </c>
      <c r="BM133" s="6" t="s">
        <v>170</v>
      </c>
    </row>
    <row r="134" spans="2:65" s="6" customFormat="1" ht="15.75" customHeight="1">
      <c r="B134" s="22"/>
      <c r="C134" s="135" t="s">
        <v>171</v>
      </c>
      <c r="D134" s="135" t="s">
        <v>145</v>
      </c>
      <c r="E134" s="136" t="s">
        <v>172</v>
      </c>
      <c r="F134" s="197" t="s">
        <v>173</v>
      </c>
      <c r="G134" s="198"/>
      <c r="H134" s="198"/>
      <c r="I134" s="198"/>
      <c r="J134" s="137" t="s">
        <v>133</v>
      </c>
      <c r="K134" s="138">
        <v>5</v>
      </c>
      <c r="L134" s="199">
        <v>0</v>
      </c>
      <c r="M134" s="198"/>
      <c r="N134" s="200">
        <f>ROUND($L$134*$K$134,3)</f>
        <v>0</v>
      </c>
      <c r="O134" s="194"/>
      <c r="P134" s="194"/>
      <c r="Q134" s="194"/>
      <c r="R134" s="23"/>
      <c r="T134" s="131"/>
      <c r="U134" s="29" t="s">
        <v>38</v>
      </c>
      <c r="W134" s="132">
        <f>$V$134*$K$134</f>
        <v>0</v>
      </c>
      <c r="X134" s="132">
        <v>0.0004</v>
      </c>
      <c r="Y134" s="132">
        <f>$X$134*$K$134</f>
        <v>0.002</v>
      </c>
      <c r="Z134" s="132">
        <v>0</v>
      </c>
      <c r="AA134" s="133">
        <f>$Z$134*$K$134</f>
        <v>0</v>
      </c>
      <c r="AR134" s="6" t="s">
        <v>148</v>
      </c>
      <c r="AT134" s="6" t="s">
        <v>145</v>
      </c>
      <c r="AU134" s="6" t="s">
        <v>106</v>
      </c>
      <c r="AY134" s="6" t="s">
        <v>128</v>
      </c>
      <c r="BE134" s="81">
        <f>IF($U$134="základná",$N$134,0)</f>
        <v>0</v>
      </c>
      <c r="BF134" s="81">
        <f>IF($U$134="znížená",$N$134,0)</f>
        <v>0</v>
      </c>
      <c r="BG134" s="81">
        <f>IF($U$134="zákl. prenesená",$N$134,0)</f>
        <v>0</v>
      </c>
      <c r="BH134" s="81">
        <f>IF($U$134="zníž. prenesená",$N$134,0)</f>
        <v>0</v>
      </c>
      <c r="BI134" s="81">
        <f>IF($U$134="nulová",$N$134,0)</f>
        <v>0</v>
      </c>
      <c r="BJ134" s="6" t="s">
        <v>106</v>
      </c>
      <c r="BK134" s="134">
        <f>ROUND($L$134*$K$134,3)</f>
        <v>0</v>
      </c>
      <c r="BL134" s="6" t="s">
        <v>134</v>
      </c>
      <c r="BM134" s="6" t="s">
        <v>174</v>
      </c>
    </row>
    <row r="135" spans="2:63" s="116" customFormat="1" ht="30.75" customHeight="1">
      <c r="B135" s="117"/>
      <c r="D135" s="125" t="s">
        <v>96</v>
      </c>
      <c r="E135" s="125"/>
      <c r="F135" s="125"/>
      <c r="G135" s="125"/>
      <c r="H135" s="125"/>
      <c r="I135" s="125"/>
      <c r="J135" s="125"/>
      <c r="K135" s="125"/>
      <c r="L135" s="125"/>
      <c r="M135" s="125"/>
      <c r="N135" s="205">
        <f>$BK$135</f>
        <v>0</v>
      </c>
      <c r="O135" s="204"/>
      <c r="P135" s="204"/>
      <c r="Q135" s="204"/>
      <c r="R135" s="120"/>
      <c r="T135" s="121"/>
      <c r="W135" s="122">
        <f>SUM($W$136:$W$139)</f>
        <v>0</v>
      </c>
      <c r="Y135" s="122">
        <f>SUM($Y$136:$Y$139)</f>
        <v>0.00525</v>
      </c>
      <c r="AA135" s="123">
        <f>SUM($AA$136:$AA$139)</f>
        <v>0</v>
      </c>
      <c r="AR135" s="119" t="s">
        <v>106</v>
      </c>
      <c r="AT135" s="119" t="s">
        <v>70</v>
      </c>
      <c r="AU135" s="119" t="s">
        <v>75</v>
      </c>
      <c r="AY135" s="119" t="s">
        <v>128</v>
      </c>
      <c r="BK135" s="124">
        <f>SUM($BK$136:$BK$139)</f>
        <v>0</v>
      </c>
    </row>
    <row r="136" spans="2:65" s="6" customFormat="1" ht="39" customHeight="1">
      <c r="B136" s="22"/>
      <c r="C136" s="126" t="s">
        <v>175</v>
      </c>
      <c r="D136" s="126" t="s">
        <v>130</v>
      </c>
      <c r="E136" s="127" t="s">
        <v>176</v>
      </c>
      <c r="F136" s="193" t="s">
        <v>177</v>
      </c>
      <c r="G136" s="194"/>
      <c r="H136" s="194"/>
      <c r="I136" s="194"/>
      <c r="J136" s="128" t="s">
        <v>133</v>
      </c>
      <c r="K136" s="129">
        <v>5</v>
      </c>
      <c r="L136" s="195">
        <v>0</v>
      </c>
      <c r="M136" s="194"/>
      <c r="N136" s="196">
        <f>ROUND($L$136*$K$136,3)</f>
        <v>0</v>
      </c>
      <c r="O136" s="194"/>
      <c r="P136" s="194"/>
      <c r="Q136" s="194"/>
      <c r="R136" s="23"/>
      <c r="T136" s="131"/>
      <c r="U136" s="29" t="s">
        <v>38</v>
      </c>
      <c r="W136" s="132">
        <f>$V$136*$K$136</f>
        <v>0</v>
      </c>
      <c r="X136" s="132">
        <v>0.00022</v>
      </c>
      <c r="Y136" s="132">
        <f>$X$136*$K$136</f>
        <v>0.0011</v>
      </c>
      <c r="Z136" s="132">
        <v>0</v>
      </c>
      <c r="AA136" s="133">
        <f>$Z$136*$K$136</f>
        <v>0</v>
      </c>
      <c r="AR136" s="6" t="s">
        <v>134</v>
      </c>
      <c r="AT136" s="6" t="s">
        <v>130</v>
      </c>
      <c r="AU136" s="6" t="s">
        <v>106</v>
      </c>
      <c r="AY136" s="6" t="s">
        <v>128</v>
      </c>
      <c r="BE136" s="81">
        <f>IF($U$136="základná",$N$136,0)</f>
        <v>0</v>
      </c>
      <c r="BF136" s="81">
        <f>IF($U$136="znížená",$N$136,0)</f>
        <v>0</v>
      </c>
      <c r="BG136" s="81">
        <f>IF($U$136="zákl. prenesená",$N$136,0)</f>
        <v>0</v>
      </c>
      <c r="BH136" s="81">
        <f>IF($U$136="zníž. prenesená",$N$136,0)</f>
        <v>0</v>
      </c>
      <c r="BI136" s="81">
        <f>IF($U$136="nulová",$N$136,0)</f>
        <v>0</v>
      </c>
      <c r="BJ136" s="6" t="s">
        <v>106</v>
      </c>
      <c r="BK136" s="134">
        <f>ROUND($L$136*$K$136,3)</f>
        <v>0</v>
      </c>
      <c r="BL136" s="6" t="s">
        <v>134</v>
      </c>
      <c r="BM136" s="6" t="s">
        <v>178</v>
      </c>
    </row>
    <row r="137" spans="2:65" s="6" customFormat="1" ht="27" customHeight="1">
      <c r="B137" s="22"/>
      <c r="C137" s="126" t="s">
        <v>179</v>
      </c>
      <c r="D137" s="126" t="s">
        <v>130</v>
      </c>
      <c r="E137" s="127" t="s">
        <v>180</v>
      </c>
      <c r="F137" s="193" t="s">
        <v>181</v>
      </c>
      <c r="G137" s="194"/>
      <c r="H137" s="194"/>
      <c r="I137" s="194"/>
      <c r="J137" s="128" t="s">
        <v>133</v>
      </c>
      <c r="K137" s="129">
        <v>5</v>
      </c>
      <c r="L137" s="195">
        <v>0</v>
      </c>
      <c r="M137" s="194"/>
      <c r="N137" s="196">
        <f>ROUND($L$137*$K$137,3)</f>
        <v>0</v>
      </c>
      <c r="O137" s="194"/>
      <c r="P137" s="194"/>
      <c r="Q137" s="194"/>
      <c r="R137" s="23"/>
      <c r="T137" s="131"/>
      <c r="U137" s="29" t="s">
        <v>38</v>
      </c>
      <c r="W137" s="132">
        <f>$V$137*$K$137</f>
        <v>0</v>
      </c>
      <c r="X137" s="132">
        <v>3E-05</v>
      </c>
      <c r="Y137" s="132">
        <f>$X$137*$K$137</f>
        <v>0.00015000000000000001</v>
      </c>
      <c r="Z137" s="132">
        <v>0</v>
      </c>
      <c r="AA137" s="133">
        <f>$Z$137*$K$137</f>
        <v>0</v>
      </c>
      <c r="AR137" s="6" t="s">
        <v>134</v>
      </c>
      <c r="AT137" s="6" t="s">
        <v>130</v>
      </c>
      <c r="AU137" s="6" t="s">
        <v>106</v>
      </c>
      <c r="AY137" s="6" t="s">
        <v>128</v>
      </c>
      <c r="BE137" s="81">
        <f>IF($U$137="základná",$N$137,0)</f>
        <v>0</v>
      </c>
      <c r="BF137" s="81">
        <f>IF($U$137="znížená",$N$137,0)</f>
        <v>0</v>
      </c>
      <c r="BG137" s="81">
        <f>IF($U$137="zákl. prenesená",$N$137,0)</f>
        <v>0</v>
      </c>
      <c r="BH137" s="81">
        <f>IF($U$137="zníž. prenesená",$N$137,0)</f>
        <v>0</v>
      </c>
      <c r="BI137" s="81">
        <f>IF($U$137="nulová",$N$137,0)</f>
        <v>0</v>
      </c>
      <c r="BJ137" s="6" t="s">
        <v>106</v>
      </c>
      <c r="BK137" s="134">
        <f>ROUND($L$137*$K$137,3)</f>
        <v>0</v>
      </c>
      <c r="BL137" s="6" t="s">
        <v>134</v>
      </c>
      <c r="BM137" s="6" t="s">
        <v>182</v>
      </c>
    </row>
    <row r="138" spans="2:65" s="6" customFormat="1" ht="27" customHeight="1">
      <c r="B138" s="22"/>
      <c r="C138" s="135" t="s">
        <v>183</v>
      </c>
      <c r="D138" s="135" t="s">
        <v>145</v>
      </c>
      <c r="E138" s="136" t="s">
        <v>184</v>
      </c>
      <c r="F138" s="197" t="s">
        <v>185</v>
      </c>
      <c r="G138" s="198"/>
      <c r="H138" s="198"/>
      <c r="I138" s="198"/>
      <c r="J138" s="137" t="s">
        <v>133</v>
      </c>
      <c r="K138" s="138">
        <v>5</v>
      </c>
      <c r="L138" s="199">
        <v>0</v>
      </c>
      <c r="M138" s="198"/>
      <c r="N138" s="200">
        <f>ROUND($L$138*$K$138,3)</f>
        <v>0</v>
      </c>
      <c r="O138" s="194"/>
      <c r="P138" s="194"/>
      <c r="Q138" s="194"/>
      <c r="R138" s="23"/>
      <c r="T138" s="131"/>
      <c r="U138" s="29" t="s">
        <v>38</v>
      </c>
      <c r="W138" s="132">
        <f>$V$138*$K$138</f>
        <v>0</v>
      </c>
      <c r="X138" s="132">
        <v>0.0004</v>
      </c>
      <c r="Y138" s="132">
        <f>$X$138*$K$138</f>
        <v>0.002</v>
      </c>
      <c r="Z138" s="132">
        <v>0</v>
      </c>
      <c r="AA138" s="133">
        <f>$Z$138*$K$138</f>
        <v>0</v>
      </c>
      <c r="AR138" s="6" t="s">
        <v>148</v>
      </c>
      <c r="AT138" s="6" t="s">
        <v>145</v>
      </c>
      <c r="AU138" s="6" t="s">
        <v>106</v>
      </c>
      <c r="AY138" s="6" t="s">
        <v>128</v>
      </c>
      <c r="BE138" s="81">
        <f>IF($U$138="základná",$N$138,0)</f>
        <v>0</v>
      </c>
      <c r="BF138" s="81">
        <f>IF($U$138="znížená",$N$138,0)</f>
        <v>0</v>
      </c>
      <c r="BG138" s="81">
        <f>IF($U$138="zákl. prenesená",$N$138,0)</f>
        <v>0</v>
      </c>
      <c r="BH138" s="81">
        <f>IF($U$138="zníž. prenesená",$N$138,0)</f>
        <v>0</v>
      </c>
      <c r="BI138" s="81">
        <f>IF($U$138="nulová",$N$138,0)</f>
        <v>0</v>
      </c>
      <c r="BJ138" s="6" t="s">
        <v>106</v>
      </c>
      <c r="BK138" s="134">
        <f>ROUND($L$138*$K$138,3)</f>
        <v>0</v>
      </c>
      <c r="BL138" s="6" t="s">
        <v>134</v>
      </c>
      <c r="BM138" s="6" t="s">
        <v>186</v>
      </c>
    </row>
    <row r="139" spans="2:65" s="6" customFormat="1" ht="15.75" customHeight="1">
      <c r="B139" s="22"/>
      <c r="C139" s="135" t="s">
        <v>187</v>
      </c>
      <c r="D139" s="135" t="s">
        <v>145</v>
      </c>
      <c r="E139" s="136" t="s">
        <v>188</v>
      </c>
      <c r="F139" s="197" t="s">
        <v>189</v>
      </c>
      <c r="G139" s="198"/>
      <c r="H139" s="198"/>
      <c r="I139" s="198"/>
      <c r="J139" s="137" t="s">
        <v>157</v>
      </c>
      <c r="K139" s="138">
        <v>5</v>
      </c>
      <c r="L139" s="199">
        <v>0</v>
      </c>
      <c r="M139" s="198"/>
      <c r="N139" s="200">
        <f>ROUND($L$139*$K$139,3)</f>
        <v>0</v>
      </c>
      <c r="O139" s="194"/>
      <c r="P139" s="194"/>
      <c r="Q139" s="194"/>
      <c r="R139" s="23"/>
      <c r="T139" s="131"/>
      <c r="U139" s="29" t="s">
        <v>38</v>
      </c>
      <c r="W139" s="132">
        <f>$V$139*$K$139</f>
        <v>0</v>
      </c>
      <c r="X139" s="132">
        <v>0.0004</v>
      </c>
      <c r="Y139" s="132">
        <f>$X$139*$K$139</f>
        <v>0.002</v>
      </c>
      <c r="Z139" s="132">
        <v>0</v>
      </c>
      <c r="AA139" s="133">
        <f>$Z$139*$K$139</f>
        <v>0</v>
      </c>
      <c r="AR139" s="6" t="s">
        <v>148</v>
      </c>
      <c r="AT139" s="6" t="s">
        <v>145</v>
      </c>
      <c r="AU139" s="6" t="s">
        <v>106</v>
      </c>
      <c r="AY139" s="6" t="s">
        <v>128</v>
      </c>
      <c r="BE139" s="81">
        <f>IF($U$139="základná",$N$139,0)</f>
        <v>0</v>
      </c>
      <c r="BF139" s="81">
        <f>IF($U$139="znížená",$N$139,0)</f>
        <v>0</v>
      </c>
      <c r="BG139" s="81">
        <f>IF($U$139="zákl. prenesená",$N$139,0)</f>
        <v>0</v>
      </c>
      <c r="BH139" s="81">
        <f>IF($U$139="zníž. prenesená",$N$139,0)</f>
        <v>0</v>
      </c>
      <c r="BI139" s="81">
        <f>IF($U$139="nulová",$N$139,0)</f>
        <v>0</v>
      </c>
      <c r="BJ139" s="6" t="s">
        <v>106</v>
      </c>
      <c r="BK139" s="134">
        <f>ROUND($L$139*$K$139,3)</f>
        <v>0</v>
      </c>
      <c r="BL139" s="6" t="s">
        <v>134</v>
      </c>
      <c r="BM139" s="6" t="s">
        <v>190</v>
      </c>
    </row>
    <row r="140" spans="2:63" s="116" customFormat="1" ht="30.75" customHeight="1">
      <c r="B140" s="117"/>
      <c r="D140" s="125" t="s">
        <v>97</v>
      </c>
      <c r="E140" s="125"/>
      <c r="F140" s="125"/>
      <c r="G140" s="125"/>
      <c r="H140" s="125"/>
      <c r="I140" s="125"/>
      <c r="J140" s="125"/>
      <c r="K140" s="125"/>
      <c r="L140" s="125"/>
      <c r="M140" s="125"/>
      <c r="N140" s="205">
        <f>$BK$140</f>
        <v>0</v>
      </c>
      <c r="O140" s="204"/>
      <c r="P140" s="204"/>
      <c r="Q140" s="204"/>
      <c r="R140" s="120"/>
      <c r="T140" s="121"/>
      <c r="W140" s="122">
        <f>SUM($W$141:$W$161)</f>
        <v>0</v>
      </c>
      <c r="Y140" s="122">
        <f>SUM($Y$141:$Y$161)</f>
        <v>0.00119</v>
      </c>
      <c r="AA140" s="123">
        <f>SUM($AA$141:$AA$161)</f>
        <v>2.4937500000000004</v>
      </c>
      <c r="AR140" s="119" t="s">
        <v>106</v>
      </c>
      <c r="AT140" s="119" t="s">
        <v>70</v>
      </c>
      <c r="AU140" s="119" t="s">
        <v>75</v>
      </c>
      <c r="AY140" s="119" t="s">
        <v>128</v>
      </c>
      <c r="BK140" s="124">
        <f>SUM($BK$141:$BK$161)</f>
        <v>0</v>
      </c>
    </row>
    <row r="141" spans="2:65" s="6" customFormat="1" ht="39" customHeight="1">
      <c r="B141" s="22"/>
      <c r="C141" s="126" t="s">
        <v>191</v>
      </c>
      <c r="D141" s="126" t="s">
        <v>130</v>
      </c>
      <c r="E141" s="127" t="s">
        <v>192</v>
      </c>
      <c r="F141" s="193" t="s">
        <v>193</v>
      </c>
      <c r="G141" s="194"/>
      <c r="H141" s="194"/>
      <c r="I141" s="194"/>
      <c r="J141" s="128" t="s">
        <v>133</v>
      </c>
      <c r="K141" s="129">
        <v>6</v>
      </c>
      <c r="L141" s="195">
        <v>0</v>
      </c>
      <c r="M141" s="194"/>
      <c r="N141" s="196">
        <f>ROUND($L$141*$K$141,3)</f>
        <v>0</v>
      </c>
      <c r="O141" s="194"/>
      <c r="P141" s="194"/>
      <c r="Q141" s="194"/>
      <c r="R141" s="23"/>
      <c r="T141" s="131"/>
      <c r="U141" s="29" t="s">
        <v>38</v>
      </c>
      <c r="W141" s="132">
        <f>$V$141*$K$141</f>
        <v>0</v>
      </c>
      <c r="X141" s="132">
        <v>0.00017</v>
      </c>
      <c r="Y141" s="132">
        <f>$X$141*$K$141</f>
        <v>0.00102</v>
      </c>
      <c r="Z141" s="132">
        <v>0.35625</v>
      </c>
      <c r="AA141" s="133">
        <f>$Z$141*$K$141</f>
        <v>2.1375</v>
      </c>
      <c r="AR141" s="6" t="s">
        <v>134</v>
      </c>
      <c r="AT141" s="6" t="s">
        <v>130</v>
      </c>
      <c r="AU141" s="6" t="s">
        <v>106</v>
      </c>
      <c r="AY141" s="6" t="s">
        <v>128</v>
      </c>
      <c r="BE141" s="81">
        <f>IF($U$141="základná",$N$141,0)</f>
        <v>0</v>
      </c>
      <c r="BF141" s="81">
        <f>IF($U$141="znížená",$N$141,0)</f>
        <v>0</v>
      </c>
      <c r="BG141" s="81">
        <f>IF($U$141="zákl. prenesená",$N$141,0)</f>
        <v>0</v>
      </c>
      <c r="BH141" s="81">
        <f>IF($U$141="zníž. prenesená",$N$141,0)</f>
        <v>0</v>
      </c>
      <c r="BI141" s="81">
        <f>IF($U$141="nulová",$N$141,0)</f>
        <v>0</v>
      </c>
      <c r="BJ141" s="6" t="s">
        <v>106</v>
      </c>
      <c r="BK141" s="134">
        <f>ROUND($L$141*$K$141,3)</f>
        <v>0</v>
      </c>
      <c r="BL141" s="6" t="s">
        <v>134</v>
      </c>
      <c r="BM141" s="6" t="s">
        <v>194</v>
      </c>
    </row>
    <row r="142" spans="2:65" s="6" customFormat="1" ht="15.75" customHeight="1">
      <c r="B142" s="22"/>
      <c r="C142" s="126" t="s">
        <v>195</v>
      </c>
      <c r="D142" s="126" t="s">
        <v>130</v>
      </c>
      <c r="E142" s="127" t="s">
        <v>196</v>
      </c>
      <c r="F142" s="193" t="s">
        <v>197</v>
      </c>
      <c r="G142" s="194"/>
      <c r="H142" s="194"/>
      <c r="I142" s="194"/>
      <c r="J142" s="128" t="s">
        <v>133</v>
      </c>
      <c r="K142" s="129">
        <v>1</v>
      </c>
      <c r="L142" s="195">
        <v>0</v>
      </c>
      <c r="M142" s="194"/>
      <c r="N142" s="196">
        <f>ROUND($L$142*$K$142,3)</f>
        <v>0</v>
      </c>
      <c r="O142" s="194"/>
      <c r="P142" s="194"/>
      <c r="Q142" s="194"/>
      <c r="R142" s="23"/>
      <c r="T142" s="131"/>
      <c r="U142" s="29" t="s">
        <v>38</v>
      </c>
      <c r="W142" s="132">
        <f>$V$142*$K$142</f>
        <v>0</v>
      </c>
      <c r="X142" s="132">
        <v>0.00017</v>
      </c>
      <c r="Y142" s="132">
        <f>$X$142*$K$142</f>
        <v>0.00017</v>
      </c>
      <c r="Z142" s="132">
        <v>0.35625</v>
      </c>
      <c r="AA142" s="133">
        <f>$Z$142*$K$142</f>
        <v>0.35625</v>
      </c>
      <c r="AR142" s="6" t="s">
        <v>134</v>
      </c>
      <c r="AT142" s="6" t="s">
        <v>130</v>
      </c>
      <c r="AU142" s="6" t="s">
        <v>106</v>
      </c>
      <c r="AY142" s="6" t="s">
        <v>128</v>
      </c>
      <c r="BE142" s="81">
        <f>IF($U$142="základná",$N$142,0)</f>
        <v>0</v>
      </c>
      <c r="BF142" s="81">
        <f>IF($U$142="znížená",$N$142,0)</f>
        <v>0</v>
      </c>
      <c r="BG142" s="81">
        <f>IF($U$142="zákl. prenesená",$N$142,0)</f>
        <v>0</v>
      </c>
      <c r="BH142" s="81">
        <f>IF($U$142="zníž. prenesená",$N$142,0)</f>
        <v>0</v>
      </c>
      <c r="BI142" s="81">
        <f>IF($U$142="nulová",$N$142,0)</f>
        <v>0</v>
      </c>
      <c r="BJ142" s="6" t="s">
        <v>106</v>
      </c>
      <c r="BK142" s="134">
        <f>ROUND($L$142*$K$142,3)</f>
        <v>0</v>
      </c>
      <c r="BL142" s="6" t="s">
        <v>134</v>
      </c>
      <c r="BM142" s="6" t="s">
        <v>198</v>
      </c>
    </row>
    <row r="143" spans="2:65" s="6" customFormat="1" ht="15.75" customHeight="1">
      <c r="B143" s="22"/>
      <c r="C143" s="126" t="s">
        <v>199</v>
      </c>
      <c r="D143" s="126" t="s">
        <v>130</v>
      </c>
      <c r="E143" s="127" t="s">
        <v>200</v>
      </c>
      <c r="F143" s="193" t="s">
        <v>201</v>
      </c>
      <c r="G143" s="194"/>
      <c r="H143" s="194"/>
      <c r="I143" s="194"/>
      <c r="J143" s="128" t="s">
        <v>202</v>
      </c>
      <c r="K143" s="129">
        <v>1</v>
      </c>
      <c r="L143" s="195">
        <v>0</v>
      </c>
      <c r="M143" s="194"/>
      <c r="N143" s="196">
        <f>ROUND($L$143*$K$143,3)</f>
        <v>0</v>
      </c>
      <c r="O143" s="194"/>
      <c r="P143" s="194"/>
      <c r="Q143" s="194"/>
      <c r="R143" s="23"/>
      <c r="T143" s="131"/>
      <c r="U143" s="29" t="s">
        <v>38</v>
      </c>
      <c r="W143" s="132">
        <f>$V$143*$K$143</f>
        <v>0</v>
      </c>
      <c r="X143" s="132">
        <v>0</v>
      </c>
      <c r="Y143" s="132">
        <f>$X$143*$K$143</f>
        <v>0</v>
      </c>
      <c r="Z143" s="132">
        <v>0</v>
      </c>
      <c r="AA143" s="133">
        <f>$Z$143*$K$143</f>
        <v>0</v>
      </c>
      <c r="AR143" s="6" t="s">
        <v>134</v>
      </c>
      <c r="AT143" s="6" t="s">
        <v>130</v>
      </c>
      <c r="AU143" s="6" t="s">
        <v>106</v>
      </c>
      <c r="AY143" s="6" t="s">
        <v>128</v>
      </c>
      <c r="BE143" s="81">
        <f>IF($U$143="základná",$N$143,0)</f>
        <v>0</v>
      </c>
      <c r="BF143" s="81">
        <f>IF($U$143="znížená",$N$143,0)</f>
        <v>0</v>
      </c>
      <c r="BG143" s="81">
        <f>IF($U$143="zákl. prenesená",$N$143,0)</f>
        <v>0</v>
      </c>
      <c r="BH143" s="81">
        <f>IF($U$143="zníž. prenesená",$N$143,0)</f>
        <v>0</v>
      </c>
      <c r="BI143" s="81">
        <f>IF($U$143="nulová",$N$143,0)</f>
        <v>0</v>
      </c>
      <c r="BJ143" s="6" t="s">
        <v>106</v>
      </c>
      <c r="BK143" s="134">
        <f>ROUND($L$143*$K$143,3)</f>
        <v>0</v>
      </c>
      <c r="BL143" s="6" t="s">
        <v>134</v>
      </c>
      <c r="BM143" s="6" t="s">
        <v>203</v>
      </c>
    </row>
    <row r="144" spans="2:65" s="6" customFormat="1" ht="27" customHeight="1">
      <c r="B144" s="22"/>
      <c r="C144" s="126" t="s">
        <v>204</v>
      </c>
      <c r="D144" s="126" t="s">
        <v>130</v>
      </c>
      <c r="E144" s="127" t="s">
        <v>205</v>
      </c>
      <c r="F144" s="193" t="s">
        <v>206</v>
      </c>
      <c r="G144" s="194"/>
      <c r="H144" s="194"/>
      <c r="I144" s="194"/>
      <c r="J144" s="128" t="s">
        <v>207</v>
      </c>
      <c r="K144" s="129">
        <v>5</v>
      </c>
      <c r="L144" s="195">
        <v>0</v>
      </c>
      <c r="M144" s="194"/>
      <c r="N144" s="196">
        <f>ROUND($L$144*$K$144,3)</f>
        <v>0</v>
      </c>
      <c r="O144" s="194"/>
      <c r="P144" s="194"/>
      <c r="Q144" s="194"/>
      <c r="R144" s="23"/>
      <c r="T144" s="131"/>
      <c r="U144" s="29" t="s">
        <v>38</v>
      </c>
      <c r="W144" s="132">
        <f>$V$144*$K$144</f>
        <v>0</v>
      </c>
      <c r="X144" s="132">
        <v>0</v>
      </c>
      <c r="Y144" s="132">
        <f>$X$144*$K$144</f>
        <v>0</v>
      </c>
      <c r="Z144" s="132">
        <v>0</v>
      </c>
      <c r="AA144" s="133">
        <f>$Z$144*$K$144</f>
        <v>0</v>
      </c>
      <c r="AR144" s="6" t="s">
        <v>134</v>
      </c>
      <c r="AT144" s="6" t="s">
        <v>130</v>
      </c>
      <c r="AU144" s="6" t="s">
        <v>106</v>
      </c>
      <c r="AY144" s="6" t="s">
        <v>128</v>
      </c>
      <c r="BE144" s="81">
        <f>IF($U$144="základná",$N$144,0)</f>
        <v>0</v>
      </c>
      <c r="BF144" s="81">
        <f>IF($U$144="znížená",$N$144,0)</f>
        <v>0</v>
      </c>
      <c r="BG144" s="81">
        <f>IF($U$144="zákl. prenesená",$N$144,0)</f>
        <v>0</v>
      </c>
      <c r="BH144" s="81">
        <f>IF($U$144="zníž. prenesená",$N$144,0)</f>
        <v>0</v>
      </c>
      <c r="BI144" s="81">
        <f>IF($U$144="nulová",$N$144,0)</f>
        <v>0</v>
      </c>
      <c r="BJ144" s="6" t="s">
        <v>106</v>
      </c>
      <c r="BK144" s="134">
        <f>ROUND($L$144*$K$144,3)</f>
        <v>0</v>
      </c>
      <c r="BL144" s="6" t="s">
        <v>134</v>
      </c>
      <c r="BM144" s="6" t="s">
        <v>208</v>
      </c>
    </row>
    <row r="145" spans="2:65" s="6" customFormat="1" ht="15.75" customHeight="1">
      <c r="B145" s="22"/>
      <c r="C145" s="126" t="s">
        <v>209</v>
      </c>
      <c r="D145" s="126" t="s">
        <v>130</v>
      </c>
      <c r="E145" s="127" t="s">
        <v>210</v>
      </c>
      <c r="F145" s="193" t="s">
        <v>211</v>
      </c>
      <c r="G145" s="194"/>
      <c r="H145" s="194"/>
      <c r="I145" s="194"/>
      <c r="J145" s="128" t="s">
        <v>202</v>
      </c>
      <c r="K145" s="129">
        <v>5</v>
      </c>
      <c r="L145" s="195">
        <v>0</v>
      </c>
      <c r="M145" s="194"/>
      <c r="N145" s="196">
        <f>ROUND($L$145*$K$145,3)</f>
        <v>0</v>
      </c>
      <c r="O145" s="194"/>
      <c r="P145" s="194"/>
      <c r="Q145" s="194"/>
      <c r="R145" s="23"/>
      <c r="T145" s="131"/>
      <c r="U145" s="29" t="s">
        <v>38</v>
      </c>
      <c r="W145" s="132">
        <f>$V$145*$K$145</f>
        <v>0</v>
      </c>
      <c r="X145" s="132">
        <v>0</v>
      </c>
      <c r="Y145" s="132">
        <f>$X$145*$K$145</f>
        <v>0</v>
      </c>
      <c r="Z145" s="132">
        <v>0</v>
      </c>
      <c r="AA145" s="133">
        <f>$Z$145*$K$145</f>
        <v>0</v>
      </c>
      <c r="AR145" s="6" t="s">
        <v>134</v>
      </c>
      <c r="AT145" s="6" t="s">
        <v>130</v>
      </c>
      <c r="AU145" s="6" t="s">
        <v>106</v>
      </c>
      <c r="AY145" s="6" t="s">
        <v>128</v>
      </c>
      <c r="BE145" s="81">
        <f>IF($U$145="základná",$N$145,0)</f>
        <v>0</v>
      </c>
      <c r="BF145" s="81">
        <f>IF($U$145="znížená",$N$145,0)</f>
        <v>0</v>
      </c>
      <c r="BG145" s="81">
        <f>IF($U$145="zákl. prenesená",$N$145,0)</f>
        <v>0</v>
      </c>
      <c r="BH145" s="81">
        <f>IF($U$145="zníž. prenesená",$N$145,0)</f>
        <v>0</v>
      </c>
      <c r="BI145" s="81">
        <f>IF($U$145="nulová",$N$145,0)</f>
        <v>0</v>
      </c>
      <c r="BJ145" s="6" t="s">
        <v>106</v>
      </c>
      <c r="BK145" s="134">
        <f>ROUND($L$145*$K$145,3)</f>
        <v>0</v>
      </c>
      <c r="BL145" s="6" t="s">
        <v>134</v>
      </c>
      <c r="BM145" s="6" t="s">
        <v>212</v>
      </c>
    </row>
    <row r="146" spans="2:65" s="6" customFormat="1" ht="15.75" customHeight="1">
      <c r="B146" s="22"/>
      <c r="C146" s="135" t="s">
        <v>213</v>
      </c>
      <c r="D146" s="135" t="s">
        <v>145</v>
      </c>
      <c r="E146" s="136" t="s">
        <v>214</v>
      </c>
      <c r="F146" s="197" t="s">
        <v>215</v>
      </c>
      <c r="G146" s="198"/>
      <c r="H146" s="198"/>
      <c r="I146" s="198"/>
      <c r="J146" s="137" t="s">
        <v>133</v>
      </c>
      <c r="K146" s="138">
        <v>5</v>
      </c>
      <c r="L146" s="199">
        <v>0</v>
      </c>
      <c r="M146" s="198"/>
      <c r="N146" s="200">
        <f>ROUND($L$146*$K$146,3)</f>
        <v>0</v>
      </c>
      <c r="O146" s="194"/>
      <c r="P146" s="194"/>
      <c r="Q146" s="194"/>
      <c r="R146" s="23"/>
      <c r="T146" s="131"/>
      <c r="U146" s="29" t="s">
        <v>38</v>
      </c>
      <c r="W146" s="132">
        <f>$V$146*$K$146</f>
        <v>0</v>
      </c>
      <c r="X146" s="132">
        <v>0</v>
      </c>
      <c r="Y146" s="132">
        <f>$X$146*$K$146</f>
        <v>0</v>
      </c>
      <c r="Z146" s="132">
        <v>0</v>
      </c>
      <c r="AA146" s="133">
        <f>$Z$146*$K$146</f>
        <v>0</v>
      </c>
      <c r="AR146" s="6" t="s">
        <v>148</v>
      </c>
      <c r="AT146" s="6" t="s">
        <v>145</v>
      </c>
      <c r="AU146" s="6" t="s">
        <v>106</v>
      </c>
      <c r="AY146" s="6" t="s">
        <v>128</v>
      </c>
      <c r="BE146" s="81">
        <f>IF($U$146="základná",$N$146,0)</f>
        <v>0</v>
      </c>
      <c r="BF146" s="81">
        <f>IF($U$146="znížená",$N$146,0)</f>
        <v>0</v>
      </c>
      <c r="BG146" s="81">
        <f>IF($U$146="zákl. prenesená",$N$146,0)</f>
        <v>0</v>
      </c>
      <c r="BH146" s="81">
        <f>IF($U$146="zníž. prenesená",$N$146,0)</f>
        <v>0</v>
      </c>
      <c r="BI146" s="81">
        <f>IF($U$146="nulová",$N$146,0)</f>
        <v>0</v>
      </c>
      <c r="BJ146" s="6" t="s">
        <v>106</v>
      </c>
      <c r="BK146" s="134">
        <f>ROUND($L$146*$K$146,3)</f>
        <v>0</v>
      </c>
      <c r="BL146" s="6" t="s">
        <v>134</v>
      </c>
      <c r="BM146" s="6" t="s">
        <v>216</v>
      </c>
    </row>
    <row r="147" spans="2:65" s="6" customFormat="1" ht="27" customHeight="1">
      <c r="B147" s="22"/>
      <c r="C147" s="135" t="s">
        <v>217</v>
      </c>
      <c r="D147" s="135" t="s">
        <v>145</v>
      </c>
      <c r="E147" s="136" t="s">
        <v>218</v>
      </c>
      <c r="F147" s="197" t="s">
        <v>219</v>
      </c>
      <c r="G147" s="198"/>
      <c r="H147" s="198"/>
      <c r="I147" s="198"/>
      <c r="J147" s="137" t="s">
        <v>157</v>
      </c>
      <c r="K147" s="138">
        <v>5</v>
      </c>
      <c r="L147" s="199">
        <v>0</v>
      </c>
      <c r="M147" s="198"/>
      <c r="N147" s="200">
        <f>ROUND($L$147*$K$147,3)</f>
        <v>0</v>
      </c>
      <c r="O147" s="194"/>
      <c r="P147" s="194"/>
      <c r="Q147" s="194"/>
      <c r="R147" s="23"/>
      <c r="T147" s="131"/>
      <c r="U147" s="29" t="s">
        <v>38</v>
      </c>
      <c r="W147" s="132">
        <f>$V$147*$K$147</f>
        <v>0</v>
      </c>
      <c r="X147" s="132">
        <v>0</v>
      </c>
      <c r="Y147" s="132">
        <f>$X$147*$K$147</f>
        <v>0</v>
      </c>
      <c r="Z147" s="132">
        <v>0</v>
      </c>
      <c r="AA147" s="133">
        <f>$Z$147*$K$147</f>
        <v>0</v>
      </c>
      <c r="AR147" s="6" t="s">
        <v>148</v>
      </c>
      <c r="AT147" s="6" t="s">
        <v>145</v>
      </c>
      <c r="AU147" s="6" t="s">
        <v>106</v>
      </c>
      <c r="AY147" s="6" t="s">
        <v>128</v>
      </c>
      <c r="BE147" s="81">
        <f>IF($U$147="základná",$N$147,0)</f>
        <v>0</v>
      </c>
      <c r="BF147" s="81">
        <f>IF($U$147="znížená",$N$147,0)</f>
        <v>0</v>
      </c>
      <c r="BG147" s="81">
        <f>IF($U$147="zákl. prenesená",$N$147,0)</f>
        <v>0</v>
      </c>
      <c r="BH147" s="81">
        <f>IF($U$147="zníž. prenesená",$N$147,0)</f>
        <v>0</v>
      </c>
      <c r="BI147" s="81">
        <f>IF($U$147="nulová",$N$147,0)</f>
        <v>0</v>
      </c>
      <c r="BJ147" s="6" t="s">
        <v>106</v>
      </c>
      <c r="BK147" s="134">
        <f>ROUND($L$147*$K$147,3)</f>
        <v>0</v>
      </c>
      <c r="BL147" s="6" t="s">
        <v>134</v>
      </c>
      <c r="BM147" s="6" t="s">
        <v>220</v>
      </c>
    </row>
    <row r="148" spans="2:65" s="6" customFormat="1" ht="15.75" customHeight="1">
      <c r="B148" s="22"/>
      <c r="C148" s="135" t="s">
        <v>221</v>
      </c>
      <c r="D148" s="135" t="s">
        <v>145</v>
      </c>
      <c r="E148" s="136" t="s">
        <v>222</v>
      </c>
      <c r="F148" s="197" t="s">
        <v>223</v>
      </c>
      <c r="G148" s="198"/>
      <c r="H148" s="198"/>
      <c r="I148" s="198"/>
      <c r="J148" s="137" t="s">
        <v>133</v>
      </c>
      <c r="K148" s="138">
        <v>5</v>
      </c>
      <c r="L148" s="199">
        <v>0</v>
      </c>
      <c r="M148" s="198"/>
      <c r="N148" s="200">
        <f>ROUND($L$148*$K$148,3)</f>
        <v>0</v>
      </c>
      <c r="O148" s="194"/>
      <c r="P148" s="194"/>
      <c r="Q148" s="194"/>
      <c r="R148" s="23"/>
      <c r="T148" s="131"/>
      <c r="U148" s="29" t="s">
        <v>38</v>
      </c>
      <c r="W148" s="132">
        <f>$V$148*$K$148</f>
        <v>0</v>
      </c>
      <c r="X148" s="132">
        <v>0</v>
      </c>
      <c r="Y148" s="132">
        <f>$X$148*$K$148</f>
        <v>0</v>
      </c>
      <c r="Z148" s="132">
        <v>0</v>
      </c>
      <c r="AA148" s="133">
        <f>$Z$148*$K$148</f>
        <v>0</v>
      </c>
      <c r="AR148" s="6" t="s">
        <v>148</v>
      </c>
      <c r="AT148" s="6" t="s">
        <v>145</v>
      </c>
      <c r="AU148" s="6" t="s">
        <v>106</v>
      </c>
      <c r="AY148" s="6" t="s">
        <v>128</v>
      </c>
      <c r="BE148" s="81">
        <f>IF($U$148="základná",$N$148,0)</f>
        <v>0</v>
      </c>
      <c r="BF148" s="81">
        <f>IF($U$148="znížená",$N$148,0)</f>
        <v>0</v>
      </c>
      <c r="BG148" s="81">
        <f>IF($U$148="zákl. prenesená",$N$148,0)</f>
        <v>0</v>
      </c>
      <c r="BH148" s="81">
        <f>IF($U$148="zníž. prenesená",$N$148,0)</f>
        <v>0</v>
      </c>
      <c r="BI148" s="81">
        <f>IF($U$148="nulová",$N$148,0)</f>
        <v>0</v>
      </c>
      <c r="BJ148" s="6" t="s">
        <v>106</v>
      </c>
      <c r="BK148" s="134">
        <f>ROUND($L$148*$K$148,3)</f>
        <v>0</v>
      </c>
      <c r="BL148" s="6" t="s">
        <v>134</v>
      </c>
      <c r="BM148" s="6" t="s">
        <v>224</v>
      </c>
    </row>
    <row r="149" spans="2:65" s="6" customFormat="1" ht="15.75" customHeight="1">
      <c r="B149" s="22"/>
      <c r="C149" s="135" t="s">
        <v>225</v>
      </c>
      <c r="D149" s="135" t="s">
        <v>145</v>
      </c>
      <c r="E149" s="136" t="s">
        <v>226</v>
      </c>
      <c r="F149" s="197" t="s">
        <v>227</v>
      </c>
      <c r="G149" s="198"/>
      <c r="H149" s="198"/>
      <c r="I149" s="198"/>
      <c r="J149" s="137" t="s">
        <v>133</v>
      </c>
      <c r="K149" s="138">
        <v>1</v>
      </c>
      <c r="L149" s="199">
        <v>0</v>
      </c>
      <c r="M149" s="198"/>
      <c r="N149" s="200">
        <f>ROUND($L$149*$K$149,3)</f>
        <v>0</v>
      </c>
      <c r="O149" s="194"/>
      <c r="P149" s="194"/>
      <c r="Q149" s="194"/>
      <c r="R149" s="23"/>
      <c r="T149" s="131"/>
      <c r="U149" s="29" t="s">
        <v>38</v>
      </c>
      <c r="W149" s="132">
        <f>$V$149*$K$149</f>
        <v>0</v>
      </c>
      <c r="X149" s="132">
        <v>0</v>
      </c>
      <c r="Y149" s="132">
        <f>$X$149*$K$149</f>
        <v>0</v>
      </c>
      <c r="Z149" s="132">
        <v>0</v>
      </c>
      <c r="AA149" s="133">
        <f>$Z$149*$K$149</f>
        <v>0</v>
      </c>
      <c r="AR149" s="6" t="s">
        <v>148</v>
      </c>
      <c r="AT149" s="6" t="s">
        <v>145</v>
      </c>
      <c r="AU149" s="6" t="s">
        <v>106</v>
      </c>
      <c r="AY149" s="6" t="s">
        <v>128</v>
      </c>
      <c r="BE149" s="81">
        <f>IF($U$149="základná",$N$149,0)</f>
        <v>0</v>
      </c>
      <c r="BF149" s="81">
        <f>IF($U$149="znížená",$N$149,0)</f>
        <v>0</v>
      </c>
      <c r="BG149" s="81">
        <f>IF($U$149="zákl. prenesená",$N$149,0)</f>
        <v>0</v>
      </c>
      <c r="BH149" s="81">
        <f>IF($U$149="zníž. prenesená",$N$149,0)</f>
        <v>0</v>
      </c>
      <c r="BI149" s="81">
        <f>IF($U$149="nulová",$N$149,0)</f>
        <v>0</v>
      </c>
      <c r="BJ149" s="6" t="s">
        <v>106</v>
      </c>
      <c r="BK149" s="134">
        <f>ROUND($L$149*$K$149,3)</f>
        <v>0</v>
      </c>
      <c r="BL149" s="6" t="s">
        <v>134</v>
      </c>
      <c r="BM149" s="6" t="s">
        <v>228</v>
      </c>
    </row>
    <row r="150" spans="2:65" s="6" customFormat="1" ht="15.75" customHeight="1">
      <c r="B150" s="22"/>
      <c r="C150" s="135" t="s">
        <v>148</v>
      </c>
      <c r="D150" s="135" t="s">
        <v>145</v>
      </c>
      <c r="E150" s="136" t="s">
        <v>229</v>
      </c>
      <c r="F150" s="197" t="s">
        <v>230</v>
      </c>
      <c r="G150" s="198"/>
      <c r="H150" s="198"/>
      <c r="I150" s="198"/>
      <c r="J150" s="137" t="s">
        <v>133</v>
      </c>
      <c r="K150" s="138">
        <v>1</v>
      </c>
      <c r="L150" s="199">
        <v>0</v>
      </c>
      <c r="M150" s="198"/>
      <c r="N150" s="200">
        <f>ROUND($L$150*$K$150,3)</f>
        <v>0</v>
      </c>
      <c r="O150" s="194"/>
      <c r="P150" s="194"/>
      <c r="Q150" s="194"/>
      <c r="R150" s="23"/>
      <c r="T150" s="131"/>
      <c r="U150" s="29" t="s">
        <v>38</v>
      </c>
      <c r="W150" s="132">
        <f>$V$150*$K$150</f>
        <v>0</v>
      </c>
      <c r="X150" s="132">
        <v>0</v>
      </c>
      <c r="Y150" s="132">
        <f>$X$150*$K$150</f>
        <v>0</v>
      </c>
      <c r="Z150" s="132">
        <v>0</v>
      </c>
      <c r="AA150" s="133">
        <f>$Z$150*$K$150</f>
        <v>0</v>
      </c>
      <c r="AR150" s="6" t="s">
        <v>148</v>
      </c>
      <c r="AT150" s="6" t="s">
        <v>145</v>
      </c>
      <c r="AU150" s="6" t="s">
        <v>106</v>
      </c>
      <c r="AY150" s="6" t="s">
        <v>128</v>
      </c>
      <c r="BE150" s="81">
        <f>IF($U$150="základná",$N$150,0)</f>
        <v>0</v>
      </c>
      <c r="BF150" s="81">
        <f>IF($U$150="znížená",$N$150,0)</f>
        <v>0</v>
      </c>
      <c r="BG150" s="81">
        <f>IF($U$150="zákl. prenesená",$N$150,0)</f>
        <v>0</v>
      </c>
      <c r="BH150" s="81">
        <f>IF($U$150="zníž. prenesená",$N$150,0)</f>
        <v>0</v>
      </c>
      <c r="BI150" s="81">
        <f>IF($U$150="nulová",$N$150,0)</f>
        <v>0</v>
      </c>
      <c r="BJ150" s="6" t="s">
        <v>106</v>
      </c>
      <c r="BK150" s="134">
        <f>ROUND($L$150*$K$150,3)</f>
        <v>0</v>
      </c>
      <c r="BL150" s="6" t="s">
        <v>134</v>
      </c>
      <c r="BM150" s="6" t="s">
        <v>231</v>
      </c>
    </row>
    <row r="151" spans="2:65" s="6" customFormat="1" ht="15.75" customHeight="1">
      <c r="B151" s="22"/>
      <c r="C151" s="135" t="s">
        <v>232</v>
      </c>
      <c r="D151" s="135" t="s">
        <v>145</v>
      </c>
      <c r="E151" s="136" t="s">
        <v>233</v>
      </c>
      <c r="F151" s="197" t="s">
        <v>234</v>
      </c>
      <c r="G151" s="198"/>
      <c r="H151" s="198"/>
      <c r="I151" s="198"/>
      <c r="J151" s="137" t="s">
        <v>133</v>
      </c>
      <c r="K151" s="138">
        <v>1</v>
      </c>
      <c r="L151" s="199">
        <v>0</v>
      </c>
      <c r="M151" s="198"/>
      <c r="N151" s="200">
        <f>ROUND($L$151*$K$151,3)</f>
        <v>0</v>
      </c>
      <c r="O151" s="194"/>
      <c r="P151" s="194"/>
      <c r="Q151" s="194"/>
      <c r="R151" s="23"/>
      <c r="T151" s="131"/>
      <c r="U151" s="29" t="s">
        <v>38</v>
      </c>
      <c r="W151" s="132">
        <f>$V$151*$K$151</f>
        <v>0</v>
      </c>
      <c r="X151" s="132">
        <v>0</v>
      </c>
      <c r="Y151" s="132">
        <f>$X$151*$K$151</f>
        <v>0</v>
      </c>
      <c r="Z151" s="132">
        <v>0</v>
      </c>
      <c r="AA151" s="133">
        <f>$Z$151*$K$151</f>
        <v>0</v>
      </c>
      <c r="AR151" s="6" t="s">
        <v>148</v>
      </c>
      <c r="AT151" s="6" t="s">
        <v>145</v>
      </c>
      <c r="AU151" s="6" t="s">
        <v>106</v>
      </c>
      <c r="AY151" s="6" t="s">
        <v>128</v>
      </c>
      <c r="BE151" s="81">
        <f>IF($U$151="základná",$N$151,0)</f>
        <v>0</v>
      </c>
      <c r="BF151" s="81">
        <f>IF($U$151="znížená",$N$151,0)</f>
        <v>0</v>
      </c>
      <c r="BG151" s="81">
        <f>IF($U$151="zákl. prenesená",$N$151,0)</f>
        <v>0</v>
      </c>
      <c r="BH151" s="81">
        <f>IF($U$151="zníž. prenesená",$N$151,0)</f>
        <v>0</v>
      </c>
      <c r="BI151" s="81">
        <f>IF($U$151="nulová",$N$151,0)</f>
        <v>0</v>
      </c>
      <c r="BJ151" s="6" t="s">
        <v>106</v>
      </c>
      <c r="BK151" s="134">
        <f>ROUND($L$151*$K$151,3)</f>
        <v>0</v>
      </c>
      <c r="BL151" s="6" t="s">
        <v>134</v>
      </c>
      <c r="BM151" s="6" t="s">
        <v>235</v>
      </c>
    </row>
    <row r="152" spans="2:65" s="6" customFormat="1" ht="15.75" customHeight="1">
      <c r="B152" s="22"/>
      <c r="C152" s="135" t="s">
        <v>236</v>
      </c>
      <c r="D152" s="135" t="s">
        <v>145</v>
      </c>
      <c r="E152" s="136" t="s">
        <v>237</v>
      </c>
      <c r="F152" s="197" t="s">
        <v>238</v>
      </c>
      <c r="G152" s="198"/>
      <c r="H152" s="198"/>
      <c r="I152" s="198"/>
      <c r="J152" s="137" t="s">
        <v>133</v>
      </c>
      <c r="K152" s="138">
        <v>2</v>
      </c>
      <c r="L152" s="199">
        <v>0</v>
      </c>
      <c r="M152" s="198"/>
      <c r="N152" s="200">
        <f>ROUND($L$152*$K$152,3)</f>
        <v>0</v>
      </c>
      <c r="O152" s="194"/>
      <c r="P152" s="194"/>
      <c r="Q152" s="194"/>
      <c r="R152" s="23"/>
      <c r="T152" s="131"/>
      <c r="U152" s="29" t="s">
        <v>38</v>
      </c>
      <c r="W152" s="132">
        <f>$V$152*$K$152</f>
        <v>0</v>
      </c>
      <c r="X152" s="132">
        <v>0</v>
      </c>
      <c r="Y152" s="132">
        <f>$X$152*$K$152</f>
        <v>0</v>
      </c>
      <c r="Z152" s="132">
        <v>0</v>
      </c>
      <c r="AA152" s="133">
        <f>$Z$152*$K$152</f>
        <v>0</v>
      </c>
      <c r="AR152" s="6" t="s">
        <v>148</v>
      </c>
      <c r="AT152" s="6" t="s">
        <v>145</v>
      </c>
      <c r="AU152" s="6" t="s">
        <v>106</v>
      </c>
      <c r="AY152" s="6" t="s">
        <v>128</v>
      </c>
      <c r="BE152" s="81">
        <f>IF($U$152="základná",$N$152,0)</f>
        <v>0</v>
      </c>
      <c r="BF152" s="81">
        <f>IF($U$152="znížená",$N$152,0)</f>
        <v>0</v>
      </c>
      <c r="BG152" s="81">
        <f>IF($U$152="zákl. prenesená",$N$152,0)</f>
        <v>0</v>
      </c>
      <c r="BH152" s="81">
        <f>IF($U$152="zníž. prenesená",$N$152,0)</f>
        <v>0</v>
      </c>
      <c r="BI152" s="81">
        <f>IF($U$152="nulová",$N$152,0)</f>
        <v>0</v>
      </c>
      <c r="BJ152" s="6" t="s">
        <v>106</v>
      </c>
      <c r="BK152" s="134">
        <f>ROUND($L$152*$K$152,3)</f>
        <v>0</v>
      </c>
      <c r="BL152" s="6" t="s">
        <v>134</v>
      </c>
      <c r="BM152" s="6" t="s">
        <v>239</v>
      </c>
    </row>
    <row r="153" spans="2:65" s="6" customFormat="1" ht="15.75" customHeight="1">
      <c r="B153" s="22"/>
      <c r="C153" s="126" t="s">
        <v>240</v>
      </c>
      <c r="D153" s="126" t="s">
        <v>130</v>
      </c>
      <c r="E153" s="127" t="s">
        <v>241</v>
      </c>
      <c r="F153" s="193" t="s">
        <v>242</v>
      </c>
      <c r="G153" s="194"/>
      <c r="H153" s="194"/>
      <c r="I153" s="194"/>
      <c r="J153" s="128" t="s">
        <v>202</v>
      </c>
      <c r="K153" s="129">
        <v>1</v>
      </c>
      <c r="L153" s="195">
        <v>0</v>
      </c>
      <c r="M153" s="194"/>
      <c r="N153" s="196">
        <f>ROUND($L$153*$K$153,3)</f>
        <v>0</v>
      </c>
      <c r="O153" s="194"/>
      <c r="P153" s="194"/>
      <c r="Q153" s="194"/>
      <c r="R153" s="23"/>
      <c r="T153" s="131"/>
      <c r="U153" s="29" t="s">
        <v>38</v>
      </c>
      <c r="W153" s="132">
        <f>$V$153*$K$153</f>
        <v>0</v>
      </c>
      <c r="X153" s="132">
        <v>0</v>
      </c>
      <c r="Y153" s="132">
        <f>$X$153*$K$153</f>
        <v>0</v>
      </c>
      <c r="Z153" s="132">
        <v>0</v>
      </c>
      <c r="AA153" s="133">
        <f>$Z$153*$K$153</f>
        <v>0</v>
      </c>
      <c r="AR153" s="6" t="s">
        <v>134</v>
      </c>
      <c r="AT153" s="6" t="s">
        <v>130</v>
      </c>
      <c r="AU153" s="6" t="s">
        <v>106</v>
      </c>
      <c r="AY153" s="6" t="s">
        <v>128</v>
      </c>
      <c r="BE153" s="81">
        <f>IF($U$153="základná",$N$153,0)</f>
        <v>0</v>
      </c>
      <c r="BF153" s="81">
        <f>IF($U$153="znížená",$N$153,0)</f>
        <v>0</v>
      </c>
      <c r="BG153" s="81">
        <f>IF($U$153="zákl. prenesená",$N$153,0)</f>
        <v>0</v>
      </c>
      <c r="BH153" s="81">
        <f>IF($U$153="zníž. prenesená",$N$153,0)</f>
        <v>0</v>
      </c>
      <c r="BI153" s="81">
        <f>IF($U$153="nulová",$N$153,0)</f>
        <v>0</v>
      </c>
      <c r="BJ153" s="6" t="s">
        <v>106</v>
      </c>
      <c r="BK153" s="134">
        <f>ROUND($L$153*$K$153,3)</f>
        <v>0</v>
      </c>
      <c r="BL153" s="6" t="s">
        <v>134</v>
      </c>
      <c r="BM153" s="6" t="s">
        <v>243</v>
      </c>
    </row>
    <row r="154" spans="2:65" s="6" customFormat="1" ht="15.75" customHeight="1">
      <c r="B154" s="22"/>
      <c r="C154" s="135" t="s">
        <v>244</v>
      </c>
      <c r="D154" s="135" t="s">
        <v>145</v>
      </c>
      <c r="E154" s="136" t="s">
        <v>245</v>
      </c>
      <c r="F154" s="197" t="s">
        <v>246</v>
      </c>
      <c r="G154" s="198"/>
      <c r="H154" s="198"/>
      <c r="I154" s="198"/>
      <c r="J154" s="137" t="s">
        <v>133</v>
      </c>
      <c r="K154" s="138">
        <v>2</v>
      </c>
      <c r="L154" s="199">
        <v>0</v>
      </c>
      <c r="M154" s="198"/>
      <c r="N154" s="200">
        <f>ROUND($L$154*$K$154,3)</f>
        <v>0</v>
      </c>
      <c r="O154" s="194"/>
      <c r="P154" s="194"/>
      <c r="Q154" s="194"/>
      <c r="R154" s="23"/>
      <c r="T154" s="131"/>
      <c r="U154" s="29" t="s">
        <v>38</v>
      </c>
      <c r="W154" s="132">
        <f>$V$154*$K$154</f>
        <v>0</v>
      </c>
      <c r="X154" s="132">
        <v>0</v>
      </c>
      <c r="Y154" s="132">
        <f>$X$154*$K$154</f>
        <v>0</v>
      </c>
      <c r="Z154" s="132">
        <v>0</v>
      </c>
      <c r="AA154" s="133">
        <f>$Z$154*$K$154</f>
        <v>0</v>
      </c>
      <c r="AR154" s="6" t="s">
        <v>148</v>
      </c>
      <c r="AT154" s="6" t="s">
        <v>145</v>
      </c>
      <c r="AU154" s="6" t="s">
        <v>106</v>
      </c>
      <c r="AY154" s="6" t="s">
        <v>128</v>
      </c>
      <c r="BE154" s="81">
        <f>IF($U$154="základná",$N$154,0)</f>
        <v>0</v>
      </c>
      <c r="BF154" s="81">
        <f>IF($U$154="znížená",$N$154,0)</f>
        <v>0</v>
      </c>
      <c r="BG154" s="81">
        <f>IF($U$154="zákl. prenesená",$N$154,0)</f>
        <v>0</v>
      </c>
      <c r="BH154" s="81">
        <f>IF($U$154="zníž. prenesená",$N$154,0)</f>
        <v>0</v>
      </c>
      <c r="BI154" s="81">
        <f>IF($U$154="nulová",$N$154,0)</f>
        <v>0</v>
      </c>
      <c r="BJ154" s="6" t="s">
        <v>106</v>
      </c>
      <c r="BK154" s="134">
        <f>ROUND($L$154*$K$154,3)</f>
        <v>0</v>
      </c>
      <c r="BL154" s="6" t="s">
        <v>134</v>
      </c>
      <c r="BM154" s="6" t="s">
        <v>247</v>
      </c>
    </row>
    <row r="155" spans="2:65" s="6" customFormat="1" ht="15.75" customHeight="1">
      <c r="B155" s="22"/>
      <c r="C155" s="135" t="s">
        <v>248</v>
      </c>
      <c r="D155" s="135" t="s">
        <v>145</v>
      </c>
      <c r="E155" s="136" t="s">
        <v>249</v>
      </c>
      <c r="F155" s="197" t="s">
        <v>250</v>
      </c>
      <c r="G155" s="198"/>
      <c r="H155" s="198"/>
      <c r="I155" s="198"/>
      <c r="J155" s="137" t="s">
        <v>133</v>
      </c>
      <c r="K155" s="138">
        <v>11</v>
      </c>
      <c r="L155" s="199">
        <v>0</v>
      </c>
      <c r="M155" s="198"/>
      <c r="N155" s="200">
        <f>ROUND($L$155*$K$155,3)</f>
        <v>0</v>
      </c>
      <c r="O155" s="194"/>
      <c r="P155" s="194"/>
      <c r="Q155" s="194"/>
      <c r="R155" s="23"/>
      <c r="T155" s="131"/>
      <c r="U155" s="29" t="s">
        <v>38</v>
      </c>
      <c r="W155" s="132">
        <f>$V$155*$K$155</f>
        <v>0</v>
      </c>
      <c r="X155" s="132">
        <v>0</v>
      </c>
      <c r="Y155" s="132">
        <f>$X$155*$K$155</f>
        <v>0</v>
      </c>
      <c r="Z155" s="132">
        <v>0</v>
      </c>
      <c r="AA155" s="133">
        <f>$Z$155*$K$155</f>
        <v>0</v>
      </c>
      <c r="AR155" s="6" t="s">
        <v>148</v>
      </c>
      <c r="AT155" s="6" t="s">
        <v>145</v>
      </c>
      <c r="AU155" s="6" t="s">
        <v>106</v>
      </c>
      <c r="AY155" s="6" t="s">
        <v>128</v>
      </c>
      <c r="BE155" s="81">
        <f>IF($U$155="základná",$N$155,0)</f>
        <v>0</v>
      </c>
      <c r="BF155" s="81">
        <f>IF($U$155="znížená",$N$155,0)</f>
        <v>0</v>
      </c>
      <c r="BG155" s="81">
        <f>IF($U$155="zákl. prenesená",$N$155,0)</f>
        <v>0</v>
      </c>
      <c r="BH155" s="81">
        <f>IF($U$155="zníž. prenesená",$N$155,0)</f>
        <v>0</v>
      </c>
      <c r="BI155" s="81">
        <f>IF($U$155="nulová",$N$155,0)</f>
        <v>0</v>
      </c>
      <c r="BJ155" s="6" t="s">
        <v>106</v>
      </c>
      <c r="BK155" s="134">
        <f>ROUND($L$155*$K$155,3)</f>
        <v>0</v>
      </c>
      <c r="BL155" s="6" t="s">
        <v>134</v>
      </c>
      <c r="BM155" s="6" t="s">
        <v>251</v>
      </c>
    </row>
    <row r="156" spans="2:65" s="6" customFormat="1" ht="15.75" customHeight="1">
      <c r="B156" s="22"/>
      <c r="C156" s="135" t="s">
        <v>252</v>
      </c>
      <c r="D156" s="135" t="s">
        <v>145</v>
      </c>
      <c r="E156" s="136" t="s">
        <v>253</v>
      </c>
      <c r="F156" s="197" t="s">
        <v>254</v>
      </c>
      <c r="G156" s="198"/>
      <c r="H156" s="198"/>
      <c r="I156" s="198"/>
      <c r="J156" s="137" t="s">
        <v>133</v>
      </c>
      <c r="K156" s="138">
        <v>2</v>
      </c>
      <c r="L156" s="199">
        <v>0</v>
      </c>
      <c r="M156" s="198"/>
      <c r="N156" s="200">
        <f>ROUND($L$156*$K$156,3)</f>
        <v>0</v>
      </c>
      <c r="O156" s="194"/>
      <c r="P156" s="194"/>
      <c r="Q156" s="194"/>
      <c r="R156" s="23"/>
      <c r="T156" s="131"/>
      <c r="U156" s="29" t="s">
        <v>38</v>
      </c>
      <c r="W156" s="132">
        <f>$V$156*$K$156</f>
        <v>0</v>
      </c>
      <c r="X156" s="132">
        <v>0</v>
      </c>
      <c r="Y156" s="132">
        <f>$X$156*$K$156</f>
        <v>0</v>
      </c>
      <c r="Z156" s="132">
        <v>0</v>
      </c>
      <c r="AA156" s="133">
        <f>$Z$156*$K$156</f>
        <v>0</v>
      </c>
      <c r="AR156" s="6" t="s">
        <v>148</v>
      </c>
      <c r="AT156" s="6" t="s">
        <v>145</v>
      </c>
      <c r="AU156" s="6" t="s">
        <v>106</v>
      </c>
      <c r="AY156" s="6" t="s">
        <v>128</v>
      </c>
      <c r="BE156" s="81">
        <f>IF($U$156="základná",$N$156,0)</f>
        <v>0</v>
      </c>
      <c r="BF156" s="81">
        <f>IF($U$156="znížená",$N$156,0)</f>
        <v>0</v>
      </c>
      <c r="BG156" s="81">
        <f>IF($U$156="zákl. prenesená",$N$156,0)</f>
        <v>0</v>
      </c>
      <c r="BH156" s="81">
        <f>IF($U$156="zníž. prenesená",$N$156,0)</f>
        <v>0</v>
      </c>
      <c r="BI156" s="81">
        <f>IF($U$156="nulová",$N$156,0)</f>
        <v>0</v>
      </c>
      <c r="BJ156" s="6" t="s">
        <v>106</v>
      </c>
      <c r="BK156" s="134">
        <f>ROUND($L$156*$K$156,3)</f>
        <v>0</v>
      </c>
      <c r="BL156" s="6" t="s">
        <v>134</v>
      </c>
      <c r="BM156" s="6" t="s">
        <v>255</v>
      </c>
    </row>
    <row r="157" spans="2:65" s="6" customFormat="1" ht="15.75" customHeight="1">
      <c r="B157" s="22"/>
      <c r="C157" s="135" t="s">
        <v>134</v>
      </c>
      <c r="D157" s="135" t="s">
        <v>145</v>
      </c>
      <c r="E157" s="136" t="s">
        <v>256</v>
      </c>
      <c r="F157" s="197" t="s">
        <v>257</v>
      </c>
      <c r="G157" s="198"/>
      <c r="H157" s="198"/>
      <c r="I157" s="198"/>
      <c r="J157" s="137" t="s">
        <v>157</v>
      </c>
      <c r="K157" s="138">
        <v>1</v>
      </c>
      <c r="L157" s="199">
        <v>0</v>
      </c>
      <c r="M157" s="198"/>
      <c r="N157" s="200">
        <f>ROUND($L$157*$K$157,3)</f>
        <v>0</v>
      </c>
      <c r="O157" s="194"/>
      <c r="P157" s="194"/>
      <c r="Q157" s="194"/>
      <c r="R157" s="23"/>
      <c r="T157" s="131"/>
      <c r="U157" s="29" t="s">
        <v>38</v>
      </c>
      <c r="W157" s="132">
        <f>$V$157*$K$157</f>
        <v>0</v>
      </c>
      <c r="X157" s="132">
        <v>0</v>
      </c>
      <c r="Y157" s="132">
        <f>$X$157*$K$157</f>
        <v>0</v>
      </c>
      <c r="Z157" s="132">
        <v>0</v>
      </c>
      <c r="AA157" s="133">
        <f>$Z$157*$K$157</f>
        <v>0</v>
      </c>
      <c r="AR157" s="6" t="s">
        <v>148</v>
      </c>
      <c r="AT157" s="6" t="s">
        <v>145</v>
      </c>
      <c r="AU157" s="6" t="s">
        <v>106</v>
      </c>
      <c r="AY157" s="6" t="s">
        <v>128</v>
      </c>
      <c r="BE157" s="81">
        <f>IF($U$157="základná",$N$157,0)</f>
        <v>0</v>
      </c>
      <c r="BF157" s="81">
        <f>IF($U$157="znížená",$N$157,0)</f>
        <v>0</v>
      </c>
      <c r="BG157" s="81">
        <f>IF($U$157="zákl. prenesená",$N$157,0)</f>
        <v>0</v>
      </c>
      <c r="BH157" s="81">
        <f>IF($U$157="zníž. prenesená",$N$157,0)</f>
        <v>0</v>
      </c>
      <c r="BI157" s="81">
        <f>IF($U$157="nulová",$N$157,0)</f>
        <v>0</v>
      </c>
      <c r="BJ157" s="6" t="s">
        <v>106</v>
      </c>
      <c r="BK157" s="134">
        <f>ROUND($L$157*$K$157,3)</f>
        <v>0</v>
      </c>
      <c r="BL157" s="6" t="s">
        <v>134</v>
      </c>
      <c r="BM157" s="6" t="s">
        <v>258</v>
      </c>
    </row>
    <row r="158" spans="2:65" s="6" customFormat="1" ht="15.75" customHeight="1">
      <c r="B158" s="22"/>
      <c r="C158" s="135" t="s">
        <v>259</v>
      </c>
      <c r="D158" s="135" t="s">
        <v>145</v>
      </c>
      <c r="E158" s="136" t="s">
        <v>260</v>
      </c>
      <c r="F158" s="197" t="s">
        <v>261</v>
      </c>
      <c r="G158" s="198"/>
      <c r="H158" s="198"/>
      <c r="I158" s="198"/>
      <c r="J158" s="137" t="s">
        <v>262</v>
      </c>
      <c r="K158" s="138">
        <v>20</v>
      </c>
      <c r="L158" s="199">
        <v>0</v>
      </c>
      <c r="M158" s="198"/>
      <c r="N158" s="200">
        <f>ROUND($L$158*$K$158,3)</f>
        <v>0</v>
      </c>
      <c r="O158" s="194"/>
      <c r="P158" s="194"/>
      <c r="Q158" s="194"/>
      <c r="R158" s="23"/>
      <c r="T158" s="131"/>
      <c r="U158" s="29" t="s">
        <v>38</v>
      </c>
      <c r="W158" s="132">
        <f>$V$158*$K$158</f>
        <v>0</v>
      </c>
      <c r="X158" s="132">
        <v>0</v>
      </c>
      <c r="Y158" s="132">
        <f>$X$158*$K$158</f>
        <v>0</v>
      </c>
      <c r="Z158" s="132">
        <v>0</v>
      </c>
      <c r="AA158" s="133">
        <f>$Z$158*$K$158</f>
        <v>0</v>
      </c>
      <c r="AR158" s="6" t="s">
        <v>148</v>
      </c>
      <c r="AT158" s="6" t="s">
        <v>145</v>
      </c>
      <c r="AU158" s="6" t="s">
        <v>106</v>
      </c>
      <c r="AY158" s="6" t="s">
        <v>128</v>
      </c>
      <c r="BE158" s="81">
        <f>IF($U$158="základná",$N$158,0)</f>
        <v>0</v>
      </c>
      <c r="BF158" s="81">
        <f>IF($U$158="znížená",$N$158,0)</f>
        <v>0</v>
      </c>
      <c r="BG158" s="81">
        <f>IF($U$158="zákl. prenesená",$N$158,0)</f>
        <v>0</v>
      </c>
      <c r="BH158" s="81">
        <f>IF($U$158="zníž. prenesená",$N$158,0)</f>
        <v>0</v>
      </c>
      <c r="BI158" s="81">
        <f>IF($U$158="nulová",$N$158,0)</f>
        <v>0</v>
      </c>
      <c r="BJ158" s="6" t="s">
        <v>106</v>
      </c>
      <c r="BK158" s="134">
        <f>ROUND($L$158*$K$158,3)</f>
        <v>0</v>
      </c>
      <c r="BL158" s="6" t="s">
        <v>134</v>
      </c>
      <c r="BM158" s="6" t="s">
        <v>263</v>
      </c>
    </row>
    <row r="159" spans="2:65" s="6" customFormat="1" ht="15.75" customHeight="1">
      <c r="B159" s="22"/>
      <c r="C159" s="135" t="s">
        <v>264</v>
      </c>
      <c r="D159" s="135" t="s">
        <v>145</v>
      </c>
      <c r="E159" s="136" t="s">
        <v>265</v>
      </c>
      <c r="F159" s="197" t="s">
        <v>266</v>
      </c>
      <c r="G159" s="198"/>
      <c r="H159" s="198"/>
      <c r="I159" s="198"/>
      <c r="J159" s="137" t="s">
        <v>133</v>
      </c>
      <c r="K159" s="138">
        <v>5</v>
      </c>
      <c r="L159" s="199">
        <v>0</v>
      </c>
      <c r="M159" s="198"/>
      <c r="N159" s="200">
        <f>ROUND($L$159*$K$159,3)</f>
        <v>0</v>
      </c>
      <c r="O159" s="194"/>
      <c r="P159" s="194"/>
      <c r="Q159" s="194"/>
      <c r="R159" s="23"/>
      <c r="T159" s="131"/>
      <c r="U159" s="29" t="s">
        <v>38</v>
      </c>
      <c r="W159" s="132">
        <f>$V$159*$K$159</f>
        <v>0</v>
      </c>
      <c r="X159" s="132">
        <v>0</v>
      </c>
      <c r="Y159" s="132">
        <f>$X$159*$K$159</f>
        <v>0</v>
      </c>
      <c r="Z159" s="132">
        <v>0</v>
      </c>
      <c r="AA159" s="133">
        <f>$Z$159*$K$159</f>
        <v>0</v>
      </c>
      <c r="AR159" s="6" t="s">
        <v>148</v>
      </c>
      <c r="AT159" s="6" t="s">
        <v>145</v>
      </c>
      <c r="AU159" s="6" t="s">
        <v>106</v>
      </c>
      <c r="AY159" s="6" t="s">
        <v>128</v>
      </c>
      <c r="BE159" s="81">
        <f>IF($U$159="základná",$N$159,0)</f>
        <v>0</v>
      </c>
      <c r="BF159" s="81">
        <f>IF($U$159="znížená",$N$159,0)</f>
        <v>0</v>
      </c>
      <c r="BG159" s="81">
        <f>IF($U$159="zákl. prenesená",$N$159,0)</f>
        <v>0</v>
      </c>
      <c r="BH159" s="81">
        <f>IF($U$159="zníž. prenesená",$N$159,0)</f>
        <v>0</v>
      </c>
      <c r="BI159" s="81">
        <f>IF($U$159="nulová",$N$159,0)</f>
        <v>0</v>
      </c>
      <c r="BJ159" s="6" t="s">
        <v>106</v>
      </c>
      <c r="BK159" s="134">
        <f>ROUND($L$159*$K$159,3)</f>
        <v>0</v>
      </c>
      <c r="BL159" s="6" t="s">
        <v>134</v>
      </c>
      <c r="BM159" s="6" t="s">
        <v>267</v>
      </c>
    </row>
    <row r="160" spans="2:65" s="6" customFormat="1" ht="15.75" customHeight="1">
      <c r="B160" s="22"/>
      <c r="C160" s="135" t="s">
        <v>268</v>
      </c>
      <c r="D160" s="135" t="s">
        <v>145</v>
      </c>
      <c r="E160" s="136" t="s">
        <v>269</v>
      </c>
      <c r="F160" s="197" t="s">
        <v>270</v>
      </c>
      <c r="G160" s="198"/>
      <c r="H160" s="198"/>
      <c r="I160" s="198"/>
      <c r="J160" s="137" t="s">
        <v>133</v>
      </c>
      <c r="K160" s="138">
        <v>5</v>
      </c>
      <c r="L160" s="199">
        <v>0</v>
      </c>
      <c r="M160" s="198"/>
      <c r="N160" s="200">
        <f>ROUND($L$160*$K$160,3)</f>
        <v>0</v>
      </c>
      <c r="O160" s="194"/>
      <c r="P160" s="194"/>
      <c r="Q160" s="194"/>
      <c r="R160" s="23"/>
      <c r="T160" s="131"/>
      <c r="U160" s="29" t="s">
        <v>38</v>
      </c>
      <c r="W160" s="132">
        <f>$V$160*$K$160</f>
        <v>0</v>
      </c>
      <c r="X160" s="132">
        <v>0</v>
      </c>
      <c r="Y160" s="132">
        <f>$X$160*$K$160</f>
        <v>0</v>
      </c>
      <c r="Z160" s="132">
        <v>0</v>
      </c>
      <c r="AA160" s="133">
        <f>$Z$160*$K$160</f>
        <v>0</v>
      </c>
      <c r="AR160" s="6" t="s">
        <v>148</v>
      </c>
      <c r="AT160" s="6" t="s">
        <v>145</v>
      </c>
      <c r="AU160" s="6" t="s">
        <v>106</v>
      </c>
      <c r="AY160" s="6" t="s">
        <v>128</v>
      </c>
      <c r="BE160" s="81">
        <f>IF($U$160="základná",$N$160,0)</f>
        <v>0</v>
      </c>
      <c r="BF160" s="81">
        <f>IF($U$160="znížená",$N$160,0)</f>
        <v>0</v>
      </c>
      <c r="BG160" s="81">
        <f>IF($U$160="zákl. prenesená",$N$160,0)</f>
        <v>0</v>
      </c>
      <c r="BH160" s="81">
        <f>IF($U$160="zníž. prenesená",$N$160,0)</f>
        <v>0</v>
      </c>
      <c r="BI160" s="81">
        <f>IF($U$160="nulová",$N$160,0)</f>
        <v>0</v>
      </c>
      <c r="BJ160" s="6" t="s">
        <v>106</v>
      </c>
      <c r="BK160" s="134">
        <f>ROUND($L$160*$K$160,3)</f>
        <v>0</v>
      </c>
      <c r="BL160" s="6" t="s">
        <v>134</v>
      </c>
      <c r="BM160" s="6" t="s">
        <v>271</v>
      </c>
    </row>
    <row r="161" spans="2:65" s="6" customFormat="1" ht="15.75" customHeight="1">
      <c r="B161" s="22"/>
      <c r="C161" s="126" t="s">
        <v>272</v>
      </c>
      <c r="D161" s="126" t="s">
        <v>130</v>
      </c>
      <c r="E161" s="127" t="s">
        <v>273</v>
      </c>
      <c r="F161" s="193" t="s">
        <v>274</v>
      </c>
      <c r="G161" s="194"/>
      <c r="H161" s="194"/>
      <c r="I161" s="194"/>
      <c r="J161" s="128" t="s">
        <v>202</v>
      </c>
      <c r="K161" s="129">
        <v>1</v>
      </c>
      <c r="L161" s="195">
        <v>0</v>
      </c>
      <c r="M161" s="194"/>
      <c r="N161" s="196">
        <f>ROUND($L$161*$K$161,3)</f>
        <v>0</v>
      </c>
      <c r="O161" s="194"/>
      <c r="P161" s="194"/>
      <c r="Q161" s="194"/>
      <c r="R161" s="23"/>
      <c r="T161" s="131"/>
      <c r="U161" s="29" t="s">
        <v>38</v>
      </c>
      <c r="W161" s="132">
        <f>$V$161*$K$161</f>
        <v>0</v>
      </c>
      <c r="X161" s="132">
        <v>0</v>
      </c>
      <c r="Y161" s="132">
        <f>$X$161*$K$161</f>
        <v>0</v>
      </c>
      <c r="Z161" s="132">
        <v>0</v>
      </c>
      <c r="AA161" s="133">
        <f>$Z$161*$K$161</f>
        <v>0</v>
      </c>
      <c r="AR161" s="6" t="s">
        <v>134</v>
      </c>
      <c r="AT161" s="6" t="s">
        <v>130</v>
      </c>
      <c r="AU161" s="6" t="s">
        <v>106</v>
      </c>
      <c r="AY161" s="6" t="s">
        <v>128</v>
      </c>
      <c r="BE161" s="81">
        <f>IF($U$161="základná",$N$161,0)</f>
        <v>0</v>
      </c>
      <c r="BF161" s="81">
        <f>IF($U$161="znížená",$N$161,0)</f>
        <v>0</v>
      </c>
      <c r="BG161" s="81">
        <f>IF($U$161="zákl. prenesená",$N$161,0)</f>
        <v>0</v>
      </c>
      <c r="BH161" s="81">
        <f>IF($U$161="zníž. prenesená",$N$161,0)</f>
        <v>0</v>
      </c>
      <c r="BI161" s="81">
        <f>IF($U$161="nulová",$N$161,0)</f>
        <v>0</v>
      </c>
      <c r="BJ161" s="6" t="s">
        <v>106</v>
      </c>
      <c r="BK161" s="134">
        <f>ROUND($L$161*$K$161,3)</f>
        <v>0</v>
      </c>
      <c r="BL161" s="6" t="s">
        <v>134</v>
      </c>
      <c r="BM161" s="6" t="s">
        <v>275</v>
      </c>
    </row>
    <row r="162" spans="2:63" s="116" customFormat="1" ht="30.75" customHeight="1">
      <c r="B162" s="117"/>
      <c r="D162" s="125" t="s">
        <v>98</v>
      </c>
      <c r="E162" s="125"/>
      <c r="F162" s="125"/>
      <c r="G162" s="125"/>
      <c r="H162" s="125"/>
      <c r="I162" s="125"/>
      <c r="J162" s="125"/>
      <c r="K162" s="125"/>
      <c r="L162" s="125"/>
      <c r="M162" s="125"/>
      <c r="N162" s="205">
        <f>$BK$162</f>
        <v>0</v>
      </c>
      <c r="O162" s="204"/>
      <c r="P162" s="204"/>
      <c r="Q162" s="204"/>
      <c r="R162" s="120"/>
      <c r="T162" s="121"/>
      <c r="W162" s="122">
        <f>SUM($W$163:$W$168)</f>
        <v>0</v>
      </c>
      <c r="Y162" s="122">
        <f>SUM($Y$163:$Y$168)</f>
        <v>0.02341</v>
      </c>
      <c r="AA162" s="123">
        <f>SUM($AA$163:$AA$168)</f>
        <v>0.043</v>
      </c>
      <c r="AR162" s="119" t="s">
        <v>106</v>
      </c>
      <c r="AT162" s="119" t="s">
        <v>70</v>
      </c>
      <c r="AU162" s="119" t="s">
        <v>75</v>
      </c>
      <c r="AY162" s="119" t="s">
        <v>128</v>
      </c>
      <c r="BK162" s="124">
        <f>SUM($BK$163:$BK$168)</f>
        <v>0</v>
      </c>
    </row>
    <row r="163" spans="2:65" s="6" customFormat="1" ht="27" customHeight="1">
      <c r="B163" s="22"/>
      <c r="C163" s="126" t="s">
        <v>276</v>
      </c>
      <c r="D163" s="126" t="s">
        <v>130</v>
      </c>
      <c r="E163" s="127" t="s">
        <v>277</v>
      </c>
      <c r="F163" s="193" t="s">
        <v>278</v>
      </c>
      <c r="G163" s="194"/>
      <c r="H163" s="194"/>
      <c r="I163" s="194"/>
      <c r="J163" s="128" t="s">
        <v>133</v>
      </c>
      <c r="K163" s="129">
        <v>1</v>
      </c>
      <c r="L163" s="195">
        <v>0</v>
      </c>
      <c r="M163" s="194"/>
      <c r="N163" s="196">
        <f>ROUND($L$163*$K$163,3)</f>
        <v>0</v>
      </c>
      <c r="O163" s="194"/>
      <c r="P163" s="194"/>
      <c r="Q163" s="194"/>
      <c r="R163" s="23"/>
      <c r="T163" s="131"/>
      <c r="U163" s="29" t="s">
        <v>38</v>
      </c>
      <c r="W163" s="132">
        <f>$V$163*$K$163</f>
        <v>0</v>
      </c>
      <c r="X163" s="132">
        <v>7E-05</v>
      </c>
      <c r="Y163" s="132">
        <f>$X$163*$K$163</f>
        <v>7E-05</v>
      </c>
      <c r="Z163" s="132">
        <v>0.021</v>
      </c>
      <c r="AA163" s="133">
        <f>$Z$163*$K$163</f>
        <v>0.021</v>
      </c>
      <c r="AR163" s="6" t="s">
        <v>134</v>
      </c>
      <c r="AT163" s="6" t="s">
        <v>130</v>
      </c>
      <c r="AU163" s="6" t="s">
        <v>106</v>
      </c>
      <c r="AY163" s="6" t="s">
        <v>128</v>
      </c>
      <c r="BE163" s="81">
        <f>IF($U$163="základná",$N$163,0)</f>
        <v>0</v>
      </c>
      <c r="BF163" s="81">
        <f>IF($U$163="znížená",$N$163,0)</f>
        <v>0</v>
      </c>
      <c r="BG163" s="81">
        <f>IF($U$163="zákl. prenesená",$N$163,0)</f>
        <v>0</v>
      </c>
      <c r="BH163" s="81">
        <f>IF($U$163="zníž. prenesená",$N$163,0)</f>
        <v>0</v>
      </c>
      <c r="BI163" s="81">
        <f>IF($U$163="nulová",$N$163,0)</f>
        <v>0</v>
      </c>
      <c r="BJ163" s="6" t="s">
        <v>106</v>
      </c>
      <c r="BK163" s="134">
        <f>ROUND($L$163*$K$163,3)</f>
        <v>0</v>
      </c>
      <c r="BL163" s="6" t="s">
        <v>134</v>
      </c>
      <c r="BM163" s="6" t="s">
        <v>279</v>
      </c>
    </row>
    <row r="164" spans="2:65" s="6" customFormat="1" ht="27" customHeight="1">
      <c r="B164" s="22"/>
      <c r="C164" s="126" t="s">
        <v>280</v>
      </c>
      <c r="D164" s="126" t="s">
        <v>130</v>
      </c>
      <c r="E164" s="127" t="s">
        <v>281</v>
      </c>
      <c r="F164" s="193" t="s">
        <v>282</v>
      </c>
      <c r="G164" s="194"/>
      <c r="H164" s="194"/>
      <c r="I164" s="194"/>
      <c r="J164" s="128" t="s">
        <v>133</v>
      </c>
      <c r="K164" s="129">
        <v>1</v>
      </c>
      <c r="L164" s="195">
        <v>0</v>
      </c>
      <c r="M164" s="194"/>
      <c r="N164" s="196">
        <f>ROUND($L$164*$K$164,3)</f>
        <v>0</v>
      </c>
      <c r="O164" s="194"/>
      <c r="P164" s="194"/>
      <c r="Q164" s="194"/>
      <c r="R164" s="23"/>
      <c r="T164" s="131"/>
      <c r="U164" s="29" t="s">
        <v>38</v>
      </c>
      <c r="W164" s="132">
        <f>$V$164*$K$164</f>
        <v>0</v>
      </c>
      <c r="X164" s="132">
        <v>7E-05</v>
      </c>
      <c r="Y164" s="132">
        <f>$X$164*$K$164</f>
        <v>7E-05</v>
      </c>
      <c r="Z164" s="132">
        <v>0.022</v>
      </c>
      <c r="AA164" s="133">
        <f>$Z$164*$K$164</f>
        <v>0.022</v>
      </c>
      <c r="AR164" s="6" t="s">
        <v>134</v>
      </c>
      <c r="AT164" s="6" t="s">
        <v>130</v>
      </c>
      <c r="AU164" s="6" t="s">
        <v>106</v>
      </c>
      <c r="AY164" s="6" t="s">
        <v>128</v>
      </c>
      <c r="BE164" s="81">
        <f>IF($U$164="základná",$N$164,0)</f>
        <v>0</v>
      </c>
      <c r="BF164" s="81">
        <f>IF($U$164="znížená",$N$164,0)</f>
        <v>0</v>
      </c>
      <c r="BG164" s="81">
        <f>IF($U$164="zákl. prenesená",$N$164,0)</f>
        <v>0</v>
      </c>
      <c r="BH164" s="81">
        <f>IF($U$164="zníž. prenesená",$N$164,0)</f>
        <v>0</v>
      </c>
      <c r="BI164" s="81">
        <f>IF($U$164="nulová",$N$164,0)</f>
        <v>0</v>
      </c>
      <c r="BJ164" s="6" t="s">
        <v>106</v>
      </c>
      <c r="BK164" s="134">
        <f>ROUND($L$164*$K$164,3)</f>
        <v>0</v>
      </c>
      <c r="BL164" s="6" t="s">
        <v>134</v>
      </c>
      <c r="BM164" s="6" t="s">
        <v>283</v>
      </c>
    </row>
    <row r="165" spans="2:65" s="6" customFormat="1" ht="27" customHeight="1">
      <c r="B165" s="22"/>
      <c r="C165" s="126" t="s">
        <v>284</v>
      </c>
      <c r="D165" s="126" t="s">
        <v>130</v>
      </c>
      <c r="E165" s="127" t="s">
        <v>285</v>
      </c>
      <c r="F165" s="193" t="s">
        <v>286</v>
      </c>
      <c r="G165" s="194"/>
      <c r="H165" s="194"/>
      <c r="I165" s="194"/>
      <c r="J165" s="128" t="s">
        <v>207</v>
      </c>
      <c r="K165" s="129">
        <v>1</v>
      </c>
      <c r="L165" s="195">
        <v>0</v>
      </c>
      <c r="M165" s="194"/>
      <c r="N165" s="196">
        <f>ROUND($L$165*$K$165,3)</f>
        <v>0</v>
      </c>
      <c r="O165" s="194"/>
      <c r="P165" s="194"/>
      <c r="Q165" s="194"/>
      <c r="R165" s="23"/>
      <c r="T165" s="131"/>
      <c r="U165" s="29" t="s">
        <v>38</v>
      </c>
      <c r="W165" s="132">
        <f>$V$165*$K$165</f>
        <v>0</v>
      </c>
      <c r="X165" s="132">
        <v>6E-05</v>
      </c>
      <c r="Y165" s="132">
        <f>$X$165*$K$165</f>
        <v>6E-05</v>
      </c>
      <c r="Z165" s="132">
        <v>0</v>
      </c>
      <c r="AA165" s="133">
        <f>$Z$165*$K$165</f>
        <v>0</v>
      </c>
      <c r="AR165" s="6" t="s">
        <v>134</v>
      </c>
      <c r="AT165" s="6" t="s">
        <v>130</v>
      </c>
      <c r="AU165" s="6" t="s">
        <v>106</v>
      </c>
      <c r="AY165" s="6" t="s">
        <v>128</v>
      </c>
      <c r="BE165" s="81">
        <f>IF($U$165="základná",$N$165,0)</f>
        <v>0</v>
      </c>
      <c r="BF165" s="81">
        <f>IF($U$165="znížená",$N$165,0)</f>
        <v>0</v>
      </c>
      <c r="BG165" s="81">
        <f>IF($U$165="zákl. prenesená",$N$165,0)</f>
        <v>0</v>
      </c>
      <c r="BH165" s="81">
        <f>IF($U$165="zníž. prenesená",$N$165,0)</f>
        <v>0</v>
      </c>
      <c r="BI165" s="81">
        <f>IF($U$165="nulová",$N$165,0)</f>
        <v>0</v>
      </c>
      <c r="BJ165" s="6" t="s">
        <v>106</v>
      </c>
      <c r="BK165" s="134">
        <f>ROUND($L$165*$K$165,3)</f>
        <v>0</v>
      </c>
      <c r="BL165" s="6" t="s">
        <v>134</v>
      </c>
      <c r="BM165" s="6" t="s">
        <v>287</v>
      </c>
    </row>
    <row r="166" spans="2:65" s="6" customFormat="1" ht="27" customHeight="1">
      <c r="B166" s="22"/>
      <c r="C166" s="135" t="s">
        <v>288</v>
      </c>
      <c r="D166" s="135" t="s">
        <v>145</v>
      </c>
      <c r="E166" s="136" t="s">
        <v>289</v>
      </c>
      <c r="F166" s="197" t="s">
        <v>290</v>
      </c>
      <c r="G166" s="198"/>
      <c r="H166" s="198"/>
      <c r="I166" s="198"/>
      <c r="J166" s="137" t="s">
        <v>133</v>
      </c>
      <c r="K166" s="138">
        <v>1</v>
      </c>
      <c r="L166" s="199">
        <v>0</v>
      </c>
      <c r="M166" s="198"/>
      <c r="N166" s="200">
        <f>ROUND($L$166*$K$166,3)</f>
        <v>0</v>
      </c>
      <c r="O166" s="194"/>
      <c r="P166" s="194"/>
      <c r="Q166" s="194"/>
      <c r="R166" s="23"/>
      <c r="T166" s="131"/>
      <c r="U166" s="29" t="s">
        <v>38</v>
      </c>
      <c r="W166" s="132">
        <f>$V$166*$K$166</f>
        <v>0</v>
      </c>
      <c r="X166" s="132">
        <v>0.0065</v>
      </c>
      <c r="Y166" s="132">
        <f>$X$166*$K$166</f>
        <v>0.0065</v>
      </c>
      <c r="Z166" s="132">
        <v>0</v>
      </c>
      <c r="AA166" s="133">
        <f>$Z$166*$K$166</f>
        <v>0</v>
      </c>
      <c r="AR166" s="6" t="s">
        <v>148</v>
      </c>
      <c r="AT166" s="6" t="s">
        <v>145</v>
      </c>
      <c r="AU166" s="6" t="s">
        <v>106</v>
      </c>
      <c r="AY166" s="6" t="s">
        <v>128</v>
      </c>
      <c r="BE166" s="81">
        <f>IF($U$166="základná",$N$166,0)</f>
        <v>0</v>
      </c>
      <c r="BF166" s="81">
        <f>IF($U$166="znížená",$N$166,0)</f>
        <v>0</v>
      </c>
      <c r="BG166" s="81">
        <f>IF($U$166="zákl. prenesená",$N$166,0)</f>
        <v>0</v>
      </c>
      <c r="BH166" s="81">
        <f>IF($U$166="zníž. prenesená",$N$166,0)</f>
        <v>0</v>
      </c>
      <c r="BI166" s="81">
        <f>IF($U$166="nulová",$N$166,0)</f>
        <v>0</v>
      </c>
      <c r="BJ166" s="6" t="s">
        <v>106</v>
      </c>
      <c r="BK166" s="134">
        <f>ROUND($L$166*$K$166,3)</f>
        <v>0</v>
      </c>
      <c r="BL166" s="6" t="s">
        <v>134</v>
      </c>
      <c r="BM166" s="6" t="s">
        <v>291</v>
      </c>
    </row>
    <row r="167" spans="2:65" s="6" customFormat="1" ht="27" customHeight="1">
      <c r="B167" s="22"/>
      <c r="C167" s="126" t="s">
        <v>292</v>
      </c>
      <c r="D167" s="126" t="s">
        <v>130</v>
      </c>
      <c r="E167" s="127" t="s">
        <v>293</v>
      </c>
      <c r="F167" s="193" t="s">
        <v>294</v>
      </c>
      <c r="G167" s="194"/>
      <c r="H167" s="194"/>
      <c r="I167" s="194"/>
      <c r="J167" s="128" t="s">
        <v>207</v>
      </c>
      <c r="K167" s="129">
        <v>1</v>
      </c>
      <c r="L167" s="195">
        <v>0</v>
      </c>
      <c r="M167" s="194"/>
      <c r="N167" s="196">
        <f>ROUND($L$167*$K$167,3)</f>
        <v>0</v>
      </c>
      <c r="O167" s="194"/>
      <c r="P167" s="194"/>
      <c r="Q167" s="194"/>
      <c r="R167" s="23"/>
      <c r="T167" s="131"/>
      <c r="U167" s="29" t="s">
        <v>38</v>
      </c>
      <c r="W167" s="132">
        <f>$V$167*$K$167</f>
        <v>0</v>
      </c>
      <c r="X167" s="132">
        <v>0.00071</v>
      </c>
      <c r="Y167" s="132">
        <f>$X$167*$K$167</f>
        <v>0.00071</v>
      </c>
      <c r="Z167" s="132">
        <v>0</v>
      </c>
      <c r="AA167" s="133">
        <f>$Z$167*$K$167</f>
        <v>0</v>
      </c>
      <c r="AR167" s="6" t="s">
        <v>134</v>
      </c>
      <c r="AT167" s="6" t="s">
        <v>130</v>
      </c>
      <c r="AU167" s="6" t="s">
        <v>106</v>
      </c>
      <c r="AY167" s="6" t="s">
        <v>128</v>
      </c>
      <c r="BE167" s="81">
        <f>IF($U$167="základná",$N$167,0)</f>
        <v>0</v>
      </c>
      <c r="BF167" s="81">
        <f>IF($U$167="znížená",$N$167,0)</f>
        <v>0</v>
      </c>
      <c r="BG167" s="81">
        <f>IF($U$167="zákl. prenesená",$N$167,0)</f>
        <v>0</v>
      </c>
      <c r="BH167" s="81">
        <f>IF($U$167="zníž. prenesená",$N$167,0)</f>
        <v>0</v>
      </c>
      <c r="BI167" s="81">
        <f>IF($U$167="nulová",$N$167,0)</f>
        <v>0</v>
      </c>
      <c r="BJ167" s="6" t="s">
        <v>106</v>
      </c>
      <c r="BK167" s="134">
        <f>ROUND($L$167*$K$167,3)</f>
        <v>0</v>
      </c>
      <c r="BL167" s="6" t="s">
        <v>134</v>
      </c>
      <c r="BM167" s="6" t="s">
        <v>295</v>
      </c>
    </row>
    <row r="168" spans="2:65" s="6" customFormat="1" ht="27" customHeight="1">
      <c r="B168" s="22"/>
      <c r="C168" s="135" t="s">
        <v>296</v>
      </c>
      <c r="D168" s="135" t="s">
        <v>145</v>
      </c>
      <c r="E168" s="136" t="s">
        <v>297</v>
      </c>
      <c r="F168" s="197" t="s">
        <v>298</v>
      </c>
      <c r="G168" s="198"/>
      <c r="H168" s="198"/>
      <c r="I168" s="198"/>
      <c r="J168" s="137" t="s">
        <v>133</v>
      </c>
      <c r="K168" s="138">
        <v>1</v>
      </c>
      <c r="L168" s="199">
        <v>0</v>
      </c>
      <c r="M168" s="198"/>
      <c r="N168" s="200">
        <f>ROUND($L$168*$K$168,3)</f>
        <v>0</v>
      </c>
      <c r="O168" s="194"/>
      <c r="P168" s="194"/>
      <c r="Q168" s="194"/>
      <c r="R168" s="23"/>
      <c r="T168" s="131"/>
      <c r="U168" s="29" t="s">
        <v>38</v>
      </c>
      <c r="W168" s="132">
        <f>$V$168*$K$168</f>
        <v>0</v>
      </c>
      <c r="X168" s="132">
        <v>0.016</v>
      </c>
      <c r="Y168" s="132">
        <f>$X$168*$K$168</f>
        <v>0.016</v>
      </c>
      <c r="Z168" s="132">
        <v>0</v>
      </c>
      <c r="AA168" s="133">
        <f>$Z$168*$K$168</f>
        <v>0</v>
      </c>
      <c r="AR168" s="6" t="s">
        <v>148</v>
      </c>
      <c r="AT168" s="6" t="s">
        <v>145</v>
      </c>
      <c r="AU168" s="6" t="s">
        <v>106</v>
      </c>
      <c r="AY168" s="6" t="s">
        <v>128</v>
      </c>
      <c r="BE168" s="81">
        <f>IF($U$168="základná",$N$168,0)</f>
        <v>0</v>
      </c>
      <c r="BF168" s="81">
        <f>IF($U$168="znížená",$N$168,0)</f>
        <v>0</v>
      </c>
      <c r="BG168" s="81">
        <f>IF($U$168="zákl. prenesená",$N$168,0)</f>
        <v>0</v>
      </c>
      <c r="BH168" s="81">
        <f>IF($U$168="zníž. prenesená",$N$168,0)</f>
        <v>0</v>
      </c>
      <c r="BI168" s="81">
        <f>IF($U$168="nulová",$N$168,0)</f>
        <v>0</v>
      </c>
      <c r="BJ168" s="6" t="s">
        <v>106</v>
      </c>
      <c r="BK168" s="134">
        <f>ROUND($L$168*$K$168,3)</f>
        <v>0</v>
      </c>
      <c r="BL168" s="6" t="s">
        <v>134</v>
      </c>
      <c r="BM168" s="6" t="s">
        <v>299</v>
      </c>
    </row>
    <row r="169" spans="2:63" s="116" customFormat="1" ht="30.75" customHeight="1">
      <c r="B169" s="117"/>
      <c r="D169" s="125" t="s">
        <v>99</v>
      </c>
      <c r="E169" s="125"/>
      <c r="F169" s="125"/>
      <c r="G169" s="125"/>
      <c r="H169" s="125"/>
      <c r="I169" s="125"/>
      <c r="J169" s="125"/>
      <c r="K169" s="125"/>
      <c r="L169" s="125"/>
      <c r="M169" s="125"/>
      <c r="N169" s="205">
        <f>$BK$169</f>
        <v>0</v>
      </c>
      <c r="O169" s="204"/>
      <c r="P169" s="204"/>
      <c r="Q169" s="204"/>
      <c r="R169" s="120"/>
      <c r="T169" s="121"/>
      <c r="W169" s="122">
        <f>SUM($W$170:$W$173)</f>
        <v>0</v>
      </c>
      <c r="Y169" s="122">
        <f>SUM($Y$170:$Y$173)</f>
        <v>0.04199</v>
      </c>
      <c r="AA169" s="123">
        <f>SUM($AA$170:$AA$173)</f>
        <v>0.032</v>
      </c>
      <c r="AR169" s="119" t="s">
        <v>106</v>
      </c>
      <c r="AT169" s="119" t="s">
        <v>70</v>
      </c>
      <c r="AU169" s="119" t="s">
        <v>75</v>
      </c>
      <c r="AY169" s="119" t="s">
        <v>128</v>
      </c>
      <c r="BK169" s="124">
        <f>SUM($BK$170:$BK$173)</f>
        <v>0</v>
      </c>
    </row>
    <row r="170" spans="2:65" s="6" customFormat="1" ht="27" customHeight="1">
      <c r="B170" s="22"/>
      <c r="C170" s="126" t="s">
        <v>7</v>
      </c>
      <c r="D170" s="126" t="s">
        <v>130</v>
      </c>
      <c r="E170" s="127" t="s">
        <v>300</v>
      </c>
      <c r="F170" s="193" t="s">
        <v>301</v>
      </c>
      <c r="G170" s="194"/>
      <c r="H170" s="194"/>
      <c r="I170" s="194"/>
      <c r="J170" s="128" t="s">
        <v>262</v>
      </c>
      <c r="K170" s="129">
        <v>10</v>
      </c>
      <c r="L170" s="195">
        <v>0</v>
      </c>
      <c r="M170" s="194"/>
      <c r="N170" s="196">
        <f>ROUND($L$170*$K$170,3)</f>
        <v>0</v>
      </c>
      <c r="O170" s="194"/>
      <c r="P170" s="194"/>
      <c r="Q170" s="194"/>
      <c r="R170" s="23"/>
      <c r="T170" s="131"/>
      <c r="U170" s="29" t="s">
        <v>38</v>
      </c>
      <c r="W170" s="132">
        <f>$V$170*$K$170</f>
        <v>0</v>
      </c>
      <c r="X170" s="132">
        <v>2E-05</v>
      </c>
      <c r="Y170" s="132">
        <f>$X$170*$K$170</f>
        <v>0.0002</v>
      </c>
      <c r="Z170" s="132">
        <v>0.0032</v>
      </c>
      <c r="AA170" s="133">
        <f>$Z$170*$K$170</f>
        <v>0.032</v>
      </c>
      <c r="AR170" s="6" t="s">
        <v>134</v>
      </c>
      <c r="AT170" s="6" t="s">
        <v>130</v>
      </c>
      <c r="AU170" s="6" t="s">
        <v>106</v>
      </c>
      <c r="AY170" s="6" t="s">
        <v>128</v>
      </c>
      <c r="BE170" s="81">
        <f>IF($U$170="základná",$N$170,0)</f>
        <v>0</v>
      </c>
      <c r="BF170" s="81">
        <f>IF($U$170="znížená",$N$170,0)</f>
        <v>0</v>
      </c>
      <c r="BG170" s="81">
        <f>IF($U$170="zákl. prenesená",$N$170,0)</f>
        <v>0</v>
      </c>
      <c r="BH170" s="81">
        <f>IF($U$170="zníž. prenesená",$N$170,0)</f>
        <v>0</v>
      </c>
      <c r="BI170" s="81">
        <f>IF($U$170="nulová",$N$170,0)</f>
        <v>0</v>
      </c>
      <c r="BJ170" s="6" t="s">
        <v>106</v>
      </c>
      <c r="BK170" s="134">
        <f>ROUND($L$170*$K$170,3)</f>
        <v>0</v>
      </c>
      <c r="BL170" s="6" t="s">
        <v>134</v>
      </c>
      <c r="BM170" s="6" t="s">
        <v>302</v>
      </c>
    </row>
    <row r="171" spans="2:65" s="6" customFormat="1" ht="27" customHeight="1">
      <c r="B171" s="22"/>
      <c r="C171" s="126" t="s">
        <v>303</v>
      </c>
      <c r="D171" s="126" t="s">
        <v>130</v>
      </c>
      <c r="E171" s="127" t="s">
        <v>304</v>
      </c>
      <c r="F171" s="193" t="s">
        <v>305</v>
      </c>
      <c r="G171" s="194"/>
      <c r="H171" s="194"/>
      <c r="I171" s="194"/>
      <c r="J171" s="128" t="s">
        <v>262</v>
      </c>
      <c r="K171" s="129">
        <v>5</v>
      </c>
      <c r="L171" s="195">
        <v>0</v>
      </c>
      <c r="M171" s="194"/>
      <c r="N171" s="196">
        <f>ROUND($L$171*$K$171,3)</f>
        <v>0</v>
      </c>
      <c r="O171" s="194"/>
      <c r="P171" s="194"/>
      <c r="Q171" s="194"/>
      <c r="R171" s="23"/>
      <c r="T171" s="131"/>
      <c r="U171" s="29" t="s">
        <v>38</v>
      </c>
      <c r="W171" s="132">
        <f>$V$171*$K$171</f>
        <v>0</v>
      </c>
      <c r="X171" s="132">
        <v>0.00291</v>
      </c>
      <c r="Y171" s="132">
        <f>$X$171*$K$171</f>
        <v>0.014549999999999999</v>
      </c>
      <c r="Z171" s="132">
        <v>0</v>
      </c>
      <c r="AA171" s="133">
        <f>$Z$171*$K$171</f>
        <v>0</v>
      </c>
      <c r="AR171" s="6" t="s">
        <v>134</v>
      </c>
      <c r="AT171" s="6" t="s">
        <v>130</v>
      </c>
      <c r="AU171" s="6" t="s">
        <v>106</v>
      </c>
      <c r="AY171" s="6" t="s">
        <v>128</v>
      </c>
      <c r="BE171" s="81">
        <f>IF($U$171="základná",$N$171,0)</f>
        <v>0</v>
      </c>
      <c r="BF171" s="81">
        <f>IF($U$171="znížená",$N$171,0)</f>
        <v>0</v>
      </c>
      <c r="BG171" s="81">
        <f>IF($U$171="zákl. prenesená",$N$171,0)</f>
        <v>0</v>
      </c>
      <c r="BH171" s="81">
        <f>IF($U$171="zníž. prenesená",$N$171,0)</f>
        <v>0</v>
      </c>
      <c r="BI171" s="81">
        <f>IF($U$171="nulová",$N$171,0)</f>
        <v>0</v>
      </c>
      <c r="BJ171" s="6" t="s">
        <v>106</v>
      </c>
      <c r="BK171" s="134">
        <f>ROUND($L$171*$K$171,3)</f>
        <v>0</v>
      </c>
      <c r="BL171" s="6" t="s">
        <v>134</v>
      </c>
      <c r="BM171" s="6" t="s">
        <v>306</v>
      </c>
    </row>
    <row r="172" spans="2:65" s="6" customFormat="1" ht="27" customHeight="1">
      <c r="B172" s="22"/>
      <c r="C172" s="126" t="s">
        <v>307</v>
      </c>
      <c r="D172" s="126" t="s">
        <v>130</v>
      </c>
      <c r="E172" s="127" t="s">
        <v>308</v>
      </c>
      <c r="F172" s="193" t="s">
        <v>309</v>
      </c>
      <c r="G172" s="194"/>
      <c r="H172" s="194"/>
      <c r="I172" s="194"/>
      <c r="J172" s="128" t="s">
        <v>262</v>
      </c>
      <c r="K172" s="129">
        <v>6</v>
      </c>
      <c r="L172" s="195">
        <v>0</v>
      </c>
      <c r="M172" s="194"/>
      <c r="N172" s="196">
        <f>ROUND($L$172*$K$172,3)</f>
        <v>0</v>
      </c>
      <c r="O172" s="194"/>
      <c r="P172" s="194"/>
      <c r="Q172" s="194"/>
      <c r="R172" s="23"/>
      <c r="T172" s="131"/>
      <c r="U172" s="29" t="s">
        <v>38</v>
      </c>
      <c r="W172" s="132">
        <f>$V$172*$K$172</f>
        <v>0</v>
      </c>
      <c r="X172" s="132">
        <v>0.00454</v>
      </c>
      <c r="Y172" s="132">
        <f>$X$172*$K$172</f>
        <v>0.02724</v>
      </c>
      <c r="Z172" s="132">
        <v>0</v>
      </c>
      <c r="AA172" s="133">
        <f>$Z$172*$K$172</f>
        <v>0</v>
      </c>
      <c r="AR172" s="6" t="s">
        <v>134</v>
      </c>
      <c r="AT172" s="6" t="s">
        <v>130</v>
      </c>
      <c r="AU172" s="6" t="s">
        <v>106</v>
      </c>
      <c r="AY172" s="6" t="s">
        <v>128</v>
      </c>
      <c r="BE172" s="81">
        <f>IF($U$172="základná",$N$172,0)</f>
        <v>0</v>
      </c>
      <c r="BF172" s="81">
        <f>IF($U$172="znížená",$N$172,0)</f>
        <v>0</v>
      </c>
      <c r="BG172" s="81">
        <f>IF($U$172="zákl. prenesená",$N$172,0)</f>
        <v>0</v>
      </c>
      <c r="BH172" s="81">
        <f>IF($U$172="zníž. prenesená",$N$172,0)</f>
        <v>0</v>
      </c>
      <c r="BI172" s="81">
        <f>IF($U$172="nulová",$N$172,0)</f>
        <v>0</v>
      </c>
      <c r="BJ172" s="6" t="s">
        <v>106</v>
      </c>
      <c r="BK172" s="134">
        <f>ROUND($L$172*$K$172,3)</f>
        <v>0</v>
      </c>
      <c r="BL172" s="6" t="s">
        <v>134</v>
      </c>
      <c r="BM172" s="6" t="s">
        <v>310</v>
      </c>
    </row>
    <row r="173" spans="2:65" s="6" customFormat="1" ht="39" customHeight="1">
      <c r="B173" s="22"/>
      <c r="C173" s="126" t="s">
        <v>311</v>
      </c>
      <c r="D173" s="126" t="s">
        <v>130</v>
      </c>
      <c r="E173" s="127" t="s">
        <v>312</v>
      </c>
      <c r="F173" s="193" t="s">
        <v>313</v>
      </c>
      <c r="G173" s="194"/>
      <c r="H173" s="194"/>
      <c r="I173" s="194"/>
      <c r="J173" s="128" t="s">
        <v>133</v>
      </c>
      <c r="K173" s="129">
        <v>10</v>
      </c>
      <c r="L173" s="195">
        <v>0</v>
      </c>
      <c r="M173" s="194"/>
      <c r="N173" s="196">
        <f>ROUND($L$173*$K$173,3)</f>
        <v>0</v>
      </c>
      <c r="O173" s="194"/>
      <c r="P173" s="194"/>
      <c r="Q173" s="194"/>
      <c r="R173" s="23"/>
      <c r="T173" s="131"/>
      <c r="U173" s="29" t="s">
        <v>38</v>
      </c>
      <c r="W173" s="132">
        <f>$V$173*$K$173</f>
        <v>0</v>
      </c>
      <c r="X173" s="132">
        <v>0</v>
      </c>
      <c r="Y173" s="132">
        <f>$X$173*$K$173</f>
        <v>0</v>
      </c>
      <c r="Z173" s="132">
        <v>0</v>
      </c>
      <c r="AA173" s="133">
        <f>$Z$173*$K$173</f>
        <v>0</v>
      </c>
      <c r="AR173" s="6" t="s">
        <v>134</v>
      </c>
      <c r="AT173" s="6" t="s">
        <v>130</v>
      </c>
      <c r="AU173" s="6" t="s">
        <v>106</v>
      </c>
      <c r="AY173" s="6" t="s">
        <v>128</v>
      </c>
      <c r="BE173" s="81">
        <f>IF($U$173="základná",$N$173,0)</f>
        <v>0</v>
      </c>
      <c r="BF173" s="81">
        <f>IF($U$173="znížená",$N$173,0)</f>
        <v>0</v>
      </c>
      <c r="BG173" s="81">
        <f>IF($U$173="zákl. prenesená",$N$173,0)</f>
        <v>0</v>
      </c>
      <c r="BH173" s="81">
        <f>IF($U$173="zníž. prenesená",$N$173,0)</f>
        <v>0</v>
      </c>
      <c r="BI173" s="81">
        <f>IF($U$173="nulová",$N$173,0)</f>
        <v>0</v>
      </c>
      <c r="BJ173" s="6" t="s">
        <v>106</v>
      </c>
      <c r="BK173" s="134">
        <f>ROUND($L$173*$K$173,3)</f>
        <v>0</v>
      </c>
      <c r="BL173" s="6" t="s">
        <v>134</v>
      </c>
      <c r="BM173" s="6" t="s">
        <v>314</v>
      </c>
    </row>
    <row r="174" spans="2:63" s="116" customFormat="1" ht="37.5" customHeight="1">
      <c r="B174" s="117"/>
      <c r="D174" s="118" t="s">
        <v>100</v>
      </c>
      <c r="E174" s="118"/>
      <c r="F174" s="118"/>
      <c r="G174" s="118"/>
      <c r="H174" s="118"/>
      <c r="I174" s="118"/>
      <c r="J174" s="118"/>
      <c r="K174" s="118"/>
      <c r="L174" s="118"/>
      <c r="M174" s="118"/>
      <c r="N174" s="189">
        <f>$BK$174</f>
        <v>0</v>
      </c>
      <c r="O174" s="204"/>
      <c r="P174" s="204"/>
      <c r="Q174" s="204"/>
      <c r="R174" s="120"/>
      <c r="T174" s="121"/>
      <c r="W174" s="122">
        <f>$W$175</f>
        <v>0</v>
      </c>
      <c r="Y174" s="122">
        <f>$Y$175</f>
        <v>0.0027</v>
      </c>
      <c r="AA174" s="123">
        <f>$AA$175</f>
        <v>1.3836</v>
      </c>
      <c r="AR174" s="119" t="s">
        <v>140</v>
      </c>
      <c r="AT174" s="119" t="s">
        <v>70</v>
      </c>
      <c r="AU174" s="119" t="s">
        <v>71</v>
      </c>
      <c r="AY174" s="119" t="s">
        <v>128</v>
      </c>
      <c r="BK174" s="124">
        <f>$BK$175</f>
        <v>0</v>
      </c>
    </row>
    <row r="175" spans="2:63" s="116" customFormat="1" ht="21" customHeight="1">
      <c r="B175" s="117"/>
      <c r="D175" s="125" t="s">
        <v>101</v>
      </c>
      <c r="E175" s="125"/>
      <c r="F175" s="125"/>
      <c r="G175" s="125"/>
      <c r="H175" s="125"/>
      <c r="I175" s="125"/>
      <c r="J175" s="125"/>
      <c r="K175" s="125"/>
      <c r="L175" s="125"/>
      <c r="M175" s="125"/>
      <c r="N175" s="205">
        <f>$BK$175</f>
        <v>0</v>
      </c>
      <c r="O175" s="204"/>
      <c r="P175" s="204"/>
      <c r="Q175" s="204"/>
      <c r="R175" s="120"/>
      <c r="T175" s="121"/>
      <c r="W175" s="122">
        <f>SUM($W$176:$W$182)</f>
        <v>0</v>
      </c>
      <c r="Y175" s="122">
        <f>SUM($Y$176:$Y$182)</f>
        <v>0.0027</v>
      </c>
      <c r="AA175" s="123">
        <f>SUM($AA$176:$AA$182)</f>
        <v>1.3836</v>
      </c>
      <c r="AR175" s="119" t="s">
        <v>140</v>
      </c>
      <c r="AT175" s="119" t="s">
        <v>70</v>
      </c>
      <c r="AU175" s="119" t="s">
        <v>75</v>
      </c>
      <c r="AY175" s="119" t="s">
        <v>128</v>
      </c>
      <c r="BK175" s="124">
        <f>SUM($BK$176:$BK$182)</f>
        <v>0</v>
      </c>
    </row>
    <row r="176" spans="2:65" s="6" customFormat="1" ht="39" customHeight="1">
      <c r="B176" s="22"/>
      <c r="C176" s="126" t="s">
        <v>315</v>
      </c>
      <c r="D176" s="126" t="s">
        <v>130</v>
      </c>
      <c r="E176" s="127" t="s">
        <v>316</v>
      </c>
      <c r="F176" s="193" t="s">
        <v>317</v>
      </c>
      <c r="G176" s="194"/>
      <c r="H176" s="194"/>
      <c r="I176" s="194"/>
      <c r="J176" s="128" t="s">
        <v>133</v>
      </c>
      <c r="K176" s="129">
        <v>2</v>
      </c>
      <c r="L176" s="195">
        <v>0</v>
      </c>
      <c r="M176" s="194"/>
      <c r="N176" s="196">
        <f>ROUND($L$176*$K$176,3)</f>
        <v>0</v>
      </c>
      <c r="O176" s="194"/>
      <c r="P176" s="194"/>
      <c r="Q176" s="194"/>
      <c r="R176" s="23"/>
      <c r="T176" s="131"/>
      <c r="U176" s="29" t="s">
        <v>38</v>
      </c>
      <c r="W176" s="132">
        <f>$V$176*$K$176</f>
        <v>0</v>
      </c>
      <c r="X176" s="132">
        <v>0.00017</v>
      </c>
      <c r="Y176" s="132">
        <f>$X$176*$K$176</f>
        <v>0.00034</v>
      </c>
      <c r="Z176" s="132">
        <v>0.30625</v>
      </c>
      <c r="AA176" s="133">
        <f>$Z$176*$K$176</f>
        <v>0.6125</v>
      </c>
      <c r="AR176" s="6" t="s">
        <v>134</v>
      </c>
      <c r="AT176" s="6" t="s">
        <v>130</v>
      </c>
      <c r="AU176" s="6" t="s">
        <v>106</v>
      </c>
      <c r="AY176" s="6" t="s">
        <v>128</v>
      </c>
      <c r="BE176" s="81">
        <f>IF($U$176="základná",$N$176,0)</f>
        <v>0</v>
      </c>
      <c r="BF176" s="81">
        <f>IF($U$176="znížená",$N$176,0)</f>
        <v>0</v>
      </c>
      <c r="BG176" s="81">
        <f>IF($U$176="zákl. prenesená",$N$176,0)</f>
        <v>0</v>
      </c>
      <c r="BH176" s="81">
        <f>IF($U$176="zníž. prenesená",$N$176,0)</f>
        <v>0</v>
      </c>
      <c r="BI176" s="81">
        <f>IF($U$176="nulová",$N$176,0)</f>
        <v>0</v>
      </c>
      <c r="BJ176" s="6" t="s">
        <v>106</v>
      </c>
      <c r="BK176" s="134">
        <f>ROUND($L$176*$K$176,3)</f>
        <v>0</v>
      </c>
      <c r="BL176" s="6" t="s">
        <v>134</v>
      </c>
      <c r="BM176" s="6" t="s">
        <v>318</v>
      </c>
    </row>
    <row r="177" spans="2:65" s="6" customFormat="1" ht="15.75" customHeight="1">
      <c r="B177" s="22"/>
      <c r="C177" s="126" t="s">
        <v>319</v>
      </c>
      <c r="D177" s="126" t="s">
        <v>130</v>
      </c>
      <c r="E177" s="127" t="s">
        <v>320</v>
      </c>
      <c r="F177" s="193" t="s">
        <v>321</v>
      </c>
      <c r="G177" s="194"/>
      <c r="H177" s="194"/>
      <c r="I177" s="194"/>
      <c r="J177" s="128" t="s">
        <v>133</v>
      </c>
      <c r="K177" s="129">
        <v>1</v>
      </c>
      <c r="L177" s="195">
        <v>0</v>
      </c>
      <c r="M177" s="194"/>
      <c r="N177" s="196">
        <f>ROUND($L$177*$K$177,3)</f>
        <v>0</v>
      </c>
      <c r="O177" s="194"/>
      <c r="P177" s="194"/>
      <c r="Q177" s="194"/>
      <c r="R177" s="23"/>
      <c r="T177" s="131"/>
      <c r="U177" s="29" t="s">
        <v>38</v>
      </c>
      <c r="W177" s="132">
        <f>$V$177*$K$177</f>
        <v>0</v>
      </c>
      <c r="X177" s="132">
        <v>0.00017</v>
      </c>
      <c r="Y177" s="132">
        <f>$X$177*$K$177</f>
        <v>0.00017</v>
      </c>
      <c r="Z177" s="132">
        <v>0.30625</v>
      </c>
      <c r="AA177" s="133">
        <f>$Z$177*$K$177</f>
        <v>0.30625</v>
      </c>
      <c r="AR177" s="6" t="s">
        <v>134</v>
      </c>
      <c r="AT177" s="6" t="s">
        <v>130</v>
      </c>
      <c r="AU177" s="6" t="s">
        <v>106</v>
      </c>
      <c r="AY177" s="6" t="s">
        <v>128</v>
      </c>
      <c r="BE177" s="81">
        <f>IF($U$177="základná",$N$177,0)</f>
        <v>0</v>
      </c>
      <c r="BF177" s="81">
        <f>IF($U$177="znížená",$N$177,0)</f>
        <v>0</v>
      </c>
      <c r="BG177" s="81">
        <f>IF($U$177="zákl. prenesená",$N$177,0)</f>
        <v>0</v>
      </c>
      <c r="BH177" s="81">
        <f>IF($U$177="zníž. prenesená",$N$177,0)</f>
        <v>0</v>
      </c>
      <c r="BI177" s="81">
        <f>IF($U$177="nulová",$N$177,0)</f>
        <v>0</v>
      </c>
      <c r="BJ177" s="6" t="s">
        <v>106</v>
      </c>
      <c r="BK177" s="134">
        <f>ROUND($L$177*$K$177,3)</f>
        <v>0</v>
      </c>
      <c r="BL177" s="6" t="s">
        <v>134</v>
      </c>
      <c r="BM177" s="6" t="s">
        <v>322</v>
      </c>
    </row>
    <row r="178" spans="2:65" s="6" customFormat="1" ht="27" customHeight="1">
      <c r="B178" s="22"/>
      <c r="C178" s="126" t="s">
        <v>323</v>
      </c>
      <c r="D178" s="126" t="s">
        <v>130</v>
      </c>
      <c r="E178" s="127" t="s">
        <v>324</v>
      </c>
      <c r="F178" s="193" t="s">
        <v>278</v>
      </c>
      <c r="G178" s="194"/>
      <c r="H178" s="194"/>
      <c r="I178" s="194"/>
      <c r="J178" s="128" t="s">
        <v>133</v>
      </c>
      <c r="K178" s="129">
        <v>2</v>
      </c>
      <c r="L178" s="195">
        <v>0</v>
      </c>
      <c r="M178" s="194"/>
      <c r="N178" s="196">
        <f>ROUND($L$178*$K$178,3)</f>
        <v>0</v>
      </c>
      <c r="O178" s="194"/>
      <c r="P178" s="194"/>
      <c r="Q178" s="194"/>
      <c r="R178" s="23"/>
      <c r="T178" s="131"/>
      <c r="U178" s="29" t="s">
        <v>38</v>
      </c>
      <c r="W178" s="132">
        <f>$V$178*$K$178</f>
        <v>0</v>
      </c>
      <c r="X178" s="132">
        <v>7E-05</v>
      </c>
      <c r="Y178" s="132">
        <f>$X$178*$K$178</f>
        <v>0.00014</v>
      </c>
      <c r="Z178" s="132">
        <v>0.021</v>
      </c>
      <c r="AA178" s="133">
        <f>$Z$178*$K$178</f>
        <v>0.042</v>
      </c>
      <c r="AR178" s="6" t="s">
        <v>134</v>
      </c>
      <c r="AT178" s="6" t="s">
        <v>130</v>
      </c>
      <c r="AU178" s="6" t="s">
        <v>106</v>
      </c>
      <c r="AY178" s="6" t="s">
        <v>128</v>
      </c>
      <c r="BE178" s="81">
        <f>IF($U$178="základná",$N$178,0)</f>
        <v>0</v>
      </c>
      <c r="BF178" s="81">
        <f>IF($U$178="znížená",$N$178,0)</f>
        <v>0</v>
      </c>
      <c r="BG178" s="81">
        <f>IF($U$178="zákl. prenesená",$N$178,0)</f>
        <v>0</v>
      </c>
      <c r="BH178" s="81">
        <f>IF($U$178="zníž. prenesená",$N$178,0)</f>
        <v>0</v>
      </c>
      <c r="BI178" s="81">
        <f>IF($U$178="nulová",$N$178,0)</f>
        <v>0</v>
      </c>
      <c r="BJ178" s="6" t="s">
        <v>106</v>
      </c>
      <c r="BK178" s="134">
        <f>ROUND($L$178*$K$178,3)</f>
        <v>0</v>
      </c>
      <c r="BL178" s="6" t="s">
        <v>134</v>
      </c>
      <c r="BM178" s="6" t="s">
        <v>325</v>
      </c>
    </row>
    <row r="179" spans="2:65" s="6" customFormat="1" ht="27" customHeight="1">
      <c r="B179" s="22"/>
      <c r="C179" s="126" t="s">
        <v>326</v>
      </c>
      <c r="D179" s="126" t="s">
        <v>130</v>
      </c>
      <c r="E179" s="127" t="s">
        <v>327</v>
      </c>
      <c r="F179" s="193" t="s">
        <v>132</v>
      </c>
      <c r="G179" s="194"/>
      <c r="H179" s="194"/>
      <c r="I179" s="194"/>
      <c r="J179" s="128" t="s">
        <v>133</v>
      </c>
      <c r="K179" s="129">
        <v>2</v>
      </c>
      <c r="L179" s="195">
        <v>0</v>
      </c>
      <c r="M179" s="194"/>
      <c r="N179" s="196">
        <f>ROUND($L$179*$K$179,3)</f>
        <v>0</v>
      </c>
      <c r="O179" s="194"/>
      <c r="P179" s="194"/>
      <c r="Q179" s="194"/>
      <c r="R179" s="23"/>
      <c r="T179" s="131"/>
      <c r="U179" s="29" t="s">
        <v>38</v>
      </c>
      <c r="W179" s="132">
        <f>$V$179*$K$179</f>
        <v>0</v>
      </c>
      <c r="X179" s="132">
        <v>6E-05</v>
      </c>
      <c r="Y179" s="132">
        <f>$X$179*$K$179</f>
        <v>0.00012</v>
      </c>
      <c r="Z179" s="132">
        <v>0.0011</v>
      </c>
      <c r="AA179" s="133">
        <f>$Z$179*$K$179</f>
        <v>0.0022</v>
      </c>
      <c r="AR179" s="6" t="s">
        <v>134</v>
      </c>
      <c r="AT179" s="6" t="s">
        <v>130</v>
      </c>
      <c r="AU179" s="6" t="s">
        <v>106</v>
      </c>
      <c r="AY179" s="6" t="s">
        <v>128</v>
      </c>
      <c r="BE179" s="81">
        <f>IF($U$179="základná",$N$179,0)</f>
        <v>0</v>
      </c>
      <c r="BF179" s="81">
        <f>IF($U$179="znížená",$N$179,0)</f>
        <v>0</v>
      </c>
      <c r="BG179" s="81">
        <f>IF($U$179="zákl. prenesená",$N$179,0)</f>
        <v>0</v>
      </c>
      <c r="BH179" s="81">
        <f>IF($U$179="zníž. prenesená",$N$179,0)</f>
        <v>0</v>
      </c>
      <c r="BI179" s="81">
        <f>IF($U$179="nulová",$N$179,0)</f>
        <v>0</v>
      </c>
      <c r="BJ179" s="6" t="s">
        <v>106</v>
      </c>
      <c r="BK179" s="134">
        <f>ROUND($L$179*$K$179,3)</f>
        <v>0</v>
      </c>
      <c r="BL179" s="6" t="s">
        <v>134</v>
      </c>
      <c r="BM179" s="6" t="s">
        <v>328</v>
      </c>
    </row>
    <row r="180" spans="2:65" s="6" customFormat="1" ht="27" customHeight="1">
      <c r="B180" s="22"/>
      <c r="C180" s="126" t="s">
        <v>329</v>
      </c>
      <c r="D180" s="126" t="s">
        <v>130</v>
      </c>
      <c r="E180" s="127" t="s">
        <v>330</v>
      </c>
      <c r="F180" s="193" t="s">
        <v>138</v>
      </c>
      <c r="G180" s="194"/>
      <c r="H180" s="194"/>
      <c r="I180" s="194"/>
      <c r="J180" s="128" t="s">
        <v>133</v>
      </c>
      <c r="K180" s="129">
        <v>12</v>
      </c>
      <c r="L180" s="195">
        <v>0</v>
      </c>
      <c r="M180" s="194"/>
      <c r="N180" s="196">
        <f>ROUND($L$180*$K$180,3)</f>
        <v>0</v>
      </c>
      <c r="O180" s="194"/>
      <c r="P180" s="194"/>
      <c r="Q180" s="194"/>
      <c r="R180" s="23"/>
      <c r="T180" s="131"/>
      <c r="U180" s="29" t="s">
        <v>38</v>
      </c>
      <c r="W180" s="132">
        <f>$V$180*$K$180</f>
        <v>0</v>
      </c>
      <c r="X180" s="132">
        <v>0.00012</v>
      </c>
      <c r="Y180" s="132">
        <f>$X$180*$K$180</f>
        <v>0.00144</v>
      </c>
      <c r="Z180" s="132">
        <v>0.0011</v>
      </c>
      <c r="AA180" s="133">
        <f>$Z$180*$K$180</f>
        <v>0.0132</v>
      </c>
      <c r="AR180" s="6" t="s">
        <v>134</v>
      </c>
      <c r="AT180" s="6" t="s">
        <v>130</v>
      </c>
      <c r="AU180" s="6" t="s">
        <v>106</v>
      </c>
      <c r="AY180" s="6" t="s">
        <v>128</v>
      </c>
      <c r="BE180" s="81">
        <f>IF($U$180="základná",$N$180,0)</f>
        <v>0</v>
      </c>
      <c r="BF180" s="81">
        <f>IF($U$180="znížená",$N$180,0)</f>
        <v>0</v>
      </c>
      <c r="BG180" s="81">
        <f>IF($U$180="zákl. prenesená",$N$180,0)</f>
        <v>0</v>
      </c>
      <c r="BH180" s="81">
        <f>IF($U$180="zníž. prenesená",$N$180,0)</f>
        <v>0</v>
      </c>
      <c r="BI180" s="81">
        <f>IF($U$180="nulová",$N$180,0)</f>
        <v>0</v>
      </c>
      <c r="BJ180" s="6" t="s">
        <v>106</v>
      </c>
      <c r="BK180" s="134">
        <f>ROUND($L$180*$K$180,3)</f>
        <v>0</v>
      </c>
      <c r="BL180" s="6" t="s">
        <v>134</v>
      </c>
      <c r="BM180" s="6" t="s">
        <v>331</v>
      </c>
    </row>
    <row r="181" spans="2:65" s="6" customFormat="1" ht="27" customHeight="1">
      <c r="B181" s="22"/>
      <c r="C181" s="126" t="s">
        <v>332</v>
      </c>
      <c r="D181" s="126" t="s">
        <v>130</v>
      </c>
      <c r="E181" s="127" t="s">
        <v>333</v>
      </c>
      <c r="F181" s="193" t="s">
        <v>301</v>
      </c>
      <c r="G181" s="194"/>
      <c r="H181" s="194"/>
      <c r="I181" s="194"/>
      <c r="J181" s="128" t="s">
        <v>262</v>
      </c>
      <c r="K181" s="129">
        <v>16</v>
      </c>
      <c r="L181" s="195">
        <v>0</v>
      </c>
      <c r="M181" s="194"/>
      <c r="N181" s="196">
        <f>ROUND($L$181*$K$181,3)</f>
        <v>0</v>
      </c>
      <c r="O181" s="194"/>
      <c r="P181" s="194"/>
      <c r="Q181" s="194"/>
      <c r="R181" s="23"/>
      <c r="T181" s="131"/>
      <c r="U181" s="29" t="s">
        <v>38</v>
      </c>
      <c r="W181" s="132">
        <f>$V$181*$K$181</f>
        <v>0</v>
      </c>
      <c r="X181" s="132">
        <v>2E-05</v>
      </c>
      <c r="Y181" s="132">
        <f>$X$181*$K$181</f>
        <v>0.00032</v>
      </c>
      <c r="Z181" s="132">
        <v>0.0032</v>
      </c>
      <c r="AA181" s="133">
        <f>$Z$181*$K$181</f>
        <v>0.0512</v>
      </c>
      <c r="AR181" s="6" t="s">
        <v>134</v>
      </c>
      <c r="AT181" s="6" t="s">
        <v>130</v>
      </c>
      <c r="AU181" s="6" t="s">
        <v>106</v>
      </c>
      <c r="AY181" s="6" t="s">
        <v>128</v>
      </c>
      <c r="BE181" s="81">
        <f>IF($U$181="základná",$N$181,0)</f>
        <v>0</v>
      </c>
      <c r="BF181" s="81">
        <f>IF($U$181="znížená",$N$181,0)</f>
        <v>0</v>
      </c>
      <c r="BG181" s="81">
        <f>IF($U$181="zákl. prenesená",$N$181,0)</f>
        <v>0</v>
      </c>
      <c r="BH181" s="81">
        <f>IF($U$181="zníž. prenesená",$N$181,0)</f>
        <v>0</v>
      </c>
      <c r="BI181" s="81">
        <f>IF($U$181="nulová",$N$181,0)</f>
        <v>0</v>
      </c>
      <c r="BJ181" s="6" t="s">
        <v>106</v>
      </c>
      <c r="BK181" s="134">
        <f>ROUND($L$181*$K$181,3)</f>
        <v>0</v>
      </c>
      <c r="BL181" s="6" t="s">
        <v>134</v>
      </c>
      <c r="BM181" s="6" t="s">
        <v>334</v>
      </c>
    </row>
    <row r="182" spans="2:65" s="6" customFormat="1" ht="15.75" customHeight="1">
      <c r="B182" s="22"/>
      <c r="C182" s="126" t="s">
        <v>335</v>
      </c>
      <c r="D182" s="126" t="s">
        <v>130</v>
      </c>
      <c r="E182" s="127" t="s">
        <v>336</v>
      </c>
      <c r="F182" s="193" t="s">
        <v>197</v>
      </c>
      <c r="G182" s="194"/>
      <c r="H182" s="194"/>
      <c r="I182" s="194"/>
      <c r="J182" s="128" t="s">
        <v>133</v>
      </c>
      <c r="K182" s="129">
        <v>1</v>
      </c>
      <c r="L182" s="195">
        <v>0</v>
      </c>
      <c r="M182" s="194"/>
      <c r="N182" s="196">
        <f>ROUND($L$182*$K$182,3)</f>
        <v>0</v>
      </c>
      <c r="O182" s="194"/>
      <c r="P182" s="194"/>
      <c r="Q182" s="194"/>
      <c r="R182" s="23"/>
      <c r="T182" s="131"/>
      <c r="U182" s="29" t="s">
        <v>38</v>
      </c>
      <c r="W182" s="132">
        <f>$V$182*$K$182</f>
        <v>0</v>
      </c>
      <c r="X182" s="132">
        <v>0.00017</v>
      </c>
      <c r="Y182" s="132">
        <f>$X$182*$K$182</f>
        <v>0.00017</v>
      </c>
      <c r="Z182" s="132">
        <v>0.35625</v>
      </c>
      <c r="AA182" s="133">
        <f>$Z$182*$K$182</f>
        <v>0.35625</v>
      </c>
      <c r="AR182" s="6" t="s">
        <v>134</v>
      </c>
      <c r="AT182" s="6" t="s">
        <v>130</v>
      </c>
      <c r="AU182" s="6" t="s">
        <v>106</v>
      </c>
      <c r="AY182" s="6" t="s">
        <v>128</v>
      </c>
      <c r="BE182" s="81">
        <f>IF($U$182="základná",$N$182,0)</f>
        <v>0</v>
      </c>
      <c r="BF182" s="81">
        <f>IF($U$182="znížená",$N$182,0)</f>
        <v>0</v>
      </c>
      <c r="BG182" s="81">
        <f>IF($U$182="zákl. prenesená",$N$182,0)</f>
        <v>0</v>
      </c>
      <c r="BH182" s="81">
        <f>IF($U$182="zníž. prenesená",$N$182,0)</f>
        <v>0</v>
      </c>
      <c r="BI182" s="81">
        <f>IF($U$182="nulová",$N$182,0)</f>
        <v>0</v>
      </c>
      <c r="BJ182" s="6" t="s">
        <v>106</v>
      </c>
      <c r="BK182" s="134">
        <f>ROUND($L$182*$K$182,3)</f>
        <v>0</v>
      </c>
      <c r="BL182" s="6" t="s">
        <v>134</v>
      </c>
      <c r="BM182" s="6" t="s">
        <v>337</v>
      </c>
    </row>
    <row r="183" spans="2:63" s="6" customFormat="1" ht="51" customHeight="1">
      <c r="B183" s="22"/>
      <c r="D183" s="118" t="s">
        <v>338</v>
      </c>
      <c r="N183" s="189">
        <f>$BK$183</f>
        <v>0</v>
      </c>
      <c r="O183" s="147"/>
      <c r="P183" s="147"/>
      <c r="Q183" s="147"/>
      <c r="R183" s="23"/>
      <c r="T183" s="57"/>
      <c r="AA183" s="58"/>
      <c r="AT183" s="6" t="s">
        <v>70</v>
      </c>
      <c r="AU183" s="6" t="s">
        <v>71</v>
      </c>
      <c r="AY183" s="6" t="s">
        <v>339</v>
      </c>
      <c r="BK183" s="134">
        <f>SUM($BK$184:$BK$188)</f>
        <v>0</v>
      </c>
    </row>
    <row r="184" spans="2:63" s="6" customFormat="1" ht="23.25" customHeight="1">
      <c r="B184" s="22"/>
      <c r="C184" s="139"/>
      <c r="D184" s="139" t="s">
        <v>130</v>
      </c>
      <c r="E184" s="140"/>
      <c r="F184" s="201"/>
      <c r="G184" s="202"/>
      <c r="H184" s="202"/>
      <c r="I184" s="202"/>
      <c r="J184" s="141"/>
      <c r="K184" s="130"/>
      <c r="L184" s="195"/>
      <c r="M184" s="194"/>
      <c r="N184" s="196">
        <f>$BK$184</f>
        <v>0</v>
      </c>
      <c r="O184" s="194"/>
      <c r="P184" s="194"/>
      <c r="Q184" s="194"/>
      <c r="R184" s="23"/>
      <c r="T184" s="131"/>
      <c r="U184" s="142" t="s">
        <v>38</v>
      </c>
      <c r="AA184" s="58"/>
      <c r="AT184" s="6" t="s">
        <v>339</v>
      </c>
      <c r="AU184" s="6" t="s">
        <v>75</v>
      </c>
      <c r="AY184" s="6" t="s">
        <v>339</v>
      </c>
      <c r="BE184" s="81">
        <f>IF($U$184="základná",$N$184,0)</f>
        <v>0</v>
      </c>
      <c r="BF184" s="81">
        <f>IF($U$184="znížená",$N$184,0)</f>
        <v>0</v>
      </c>
      <c r="BG184" s="81">
        <f>IF($U$184="zákl. prenesená",$N$184,0)</f>
        <v>0</v>
      </c>
      <c r="BH184" s="81">
        <f>IF($U$184="zníž. prenesená",$N$184,0)</f>
        <v>0</v>
      </c>
      <c r="BI184" s="81">
        <f>IF($U$184="nulová",$N$184,0)</f>
        <v>0</v>
      </c>
      <c r="BJ184" s="6" t="s">
        <v>106</v>
      </c>
      <c r="BK184" s="134">
        <f>$L$184*$K$184</f>
        <v>0</v>
      </c>
    </row>
    <row r="185" spans="2:63" s="6" customFormat="1" ht="23.25" customHeight="1">
      <c r="B185" s="22"/>
      <c r="C185" s="139"/>
      <c r="D185" s="139" t="s">
        <v>130</v>
      </c>
      <c r="E185" s="140"/>
      <c r="F185" s="201"/>
      <c r="G185" s="202"/>
      <c r="H185" s="202"/>
      <c r="I185" s="202"/>
      <c r="J185" s="141"/>
      <c r="K185" s="130"/>
      <c r="L185" s="195"/>
      <c r="M185" s="194"/>
      <c r="N185" s="196">
        <f>$BK$185</f>
        <v>0</v>
      </c>
      <c r="O185" s="194"/>
      <c r="P185" s="194"/>
      <c r="Q185" s="194"/>
      <c r="R185" s="23"/>
      <c r="T185" s="131"/>
      <c r="U185" s="142" t="s">
        <v>38</v>
      </c>
      <c r="AA185" s="58"/>
      <c r="AT185" s="6" t="s">
        <v>339</v>
      </c>
      <c r="AU185" s="6" t="s">
        <v>75</v>
      </c>
      <c r="AY185" s="6" t="s">
        <v>339</v>
      </c>
      <c r="BE185" s="81">
        <f>IF($U$185="základná",$N$185,0)</f>
        <v>0</v>
      </c>
      <c r="BF185" s="81">
        <f>IF($U$185="znížená",$N$185,0)</f>
        <v>0</v>
      </c>
      <c r="BG185" s="81">
        <f>IF($U$185="zákl. prenesená",$N$185,0)</f>
        <v>0</v>
      </c>
      <c r="BH185" s="81">
        <f>IF($U$185="zníž. prenesená",$N$185,0)</f>
        <v>0</v>
      </c>
      <c r="BI185" s="81">
        <f>IF($U$185="nulová",$N$185,0)</f>
        <v>0</v>
      </c>
      <c r="BJ185" s="6" t="s">
        <v>106</v>
      </c>
      <c r="BK185" s="134">
        <f>$L$185*$K$185</f>
        <v>0</v>
      </c>
    </row>
    <row r="186" spans="2:63" s="6" customFormat="1" ht="23.25" customHeight="1">
      <c r="B186" s="22"/>
      <c r="C186" s="139"/>
      <c r="D186" s="139" t="s">
        <v>130</v>
      </c>
      <c r="E186" s="140"/>
      <c r="F186" s="201"/>
      <c r="G186" s="202"/>
      <c r="H186" s="202"/>
      <c r="I186" s="202"/>
      <c r="J186" s="141"/>
      <c r="K186" s="130"/>
      <c r="L186" s="195"/>
      <c r="M186" s="194"/>
      <c r="N186" s="196">
        <f>$BK$186</f>
        <v>0</v>
      </c>
      <c r="O186" s="194"/>
      <c r="P186" s="194"/>
      <c r="Q186" s="194"/>
      <c r="R186" s="23"/>
      <c r="T186" s="131"/>
      <c r="U186" s="142" t="s">
        <v>38</v>
      </c>
      <c r="AA186" s="58"/>
      <c r="AT186" s="6" t="s">
        <v>339</v>
      </c>
      <c r="AU186" s="6" t="s">
        <v>75</v>
      </c>
      <c r="AY186" s="6" t="s">
        <v>339</v>
      </c>
      <c r="BE186" s="81">
        <f>IF($U$186="základná",$N$186,0)</f>
        <v>0</v>
      </c>
      <c r="BF186" s="81">
        <f>IF($U$186="znížená",$N$186,0)</f>
        <v>0</v>
      </c>
      <c r="BG186" s="81">
        <f>IF($U$186="zákl. prenesená",$N$186,0)</f>
        <v>0</v>
      </c>
      <c r="BH186" s="81">
        <f>IF($U$186="zníž. prenesená",$N$186,0)</f>
        <v>0</v>
      </c>
      <c r="BI186" s="81">
        <f>IF($U$186="nulová",$N$186,0)</f>
        <v>0</v>
      </c>
      <c r="BJ186" s="6" t="s">
        <v>106</v>
      </c>
      <c r="BK186" s="134">
        <f>$L$186*$K$186</f>
        <v>0</v>
      </c>
    </row>
    <row r="187" spans="2:63" s="6" customFormat="1" ht="23.25" customHeight="1">
      <c r="B187" s="22"/>
      <c r="C187" s="139"/>
      <c r="D187" s="139" t="s">
        <v>130</v>
      </c>
      <c r="E187" s="140"/>
      <c r="F187" s="201"/>
      <c r="G187" s="202"/>
      <c r="H187" s="202"/>
      <c r="I187" s="202"/>
      <c r="J187" s="141"/>
      <c r="K187" s="130"/>
      <c r="L187" s="195"/>
      <c r="M187" s="194"/>
      <c r="N187" s="196">
        <f>$BK$187</f>
        <v>0</v>
      </c>
      <c r="O187" s="194"/>
      <c r="P187" s="194"/>
      <c r="Q187" s="194"/>
      <c r="R187" s="23"/>
      <c r="T187" s="131"/>
      <c r="U187" s="142" t="s">
        <v>38</v>
      </c>
      <c r="AA187" s="58"/>
      <c r="AT187" s="6" t="s">
        <v>339</v>
      </c>
      <c r="AU187" s="6" t="s">
        <v>75</v>
      </c>
      <c r="AY187" s="6" t="s">
        <v>339</v>
      </c>
      <c r="BE187" s="81">
        <f>IF($U$187="základná",$N$187,0)</f>
        <v>0</v>
      </c>
      <c r="BF187" s="81">
        <f>IF($U$187="znížená",$N$187,0)</f>
        <v>0</v>
      </c>
      <c r="BG187" s="81">
        <f>IF($U$187="zákl. prenesená",$N$187,0)</f>
        <v>0</v>
      </c>
      <c r="BH187" s="81">
        <f>IF($U$187="zníž. prenesená",$N$187,0)</f>
        <v>0</v>
      </c>
      <c r="BI187" s="81">
        <f>IF($U$187="nulová",$N$187,0)</f>
        <v>0</v>
      </c>
      <c r="BJ187" s="6" t="s">
        <v>106</v>
      </c>
      <c r="BK187" s="134">
        <f>$L$187*$K$187</f>
        <v>0</v>
      </c>
    </row>
    <row r="188" spans="2:63" s="6" customFormat="1" ht="23.25" customHeight="1">
      <c r="B188" s="22"/>
      <c r="C188" s="139"/>
      <c r="D188" s="139" t="s">
        <v>130</v>
      </c>
      <c r="E188" s="140"/>
      <c r="F188" s="201"/>
      <c r="G188" s="202"/>
      <c r="H188" s="202"/>
      <c r="I188" s="202"/>
      <c r="J188" s="141"/>
      <c r="K188" s="130"/>
      <c r="L188" s="195"/>
      <c r="M188" s="194"/>
      <c r="N188" s="196">
        <f>$BK$188</f>
        <v>0</v>
      </c>
      <c r="O188" s="194"/>
      <c r="P188" s="194"/>
      <c r="Q188" s="194"/>
      <c r="R188" s="23"/>
      <c r="T188" s="131"/>
      <c r="U188" s="142" t="s">
        <v>38</v>
      </c>
      <c r="V188" s="41"/>
      <c r="W188" s="41"/>
      <c r="X188" s="41"/>
      <c r="Y188" s="41"/>
      <c r="Z188" s="41"/>
      <c r="AA188" s="43"/>
      <c r="AT188" s="6" t="s">
        <v>339</v>
      </c>
      <c r="AU188" s="6" t="s">
        <v>75</v>
      </c>
      <c r="AY188" s="6" t="s">
        <v>339</v>
      </c>
      <c r="BE188" s="81">
        <f>IF($U$188="základná",$N$188,0)</f>
        <v>0</v>
      </c>
      <c r="BF188" s="81">
        <f>IF($U$188="znížená",$N$188,0)</f>
        <v>0</v>
      </c>
      <c r="BG188" s="81">
        <f>IF($U$188="zákl. prenesená",$N$188,0)</f>
        <v>0</v>
      </c>
      <c r="BH188" s="81">
        <f>IF($U$188="zníž. prenesená",$N$188,0)</f>
        <v>0</v>
      </c>
      <c r="BI188" s="81">
        <f>IF($U$188="nulová",$N$188,0)</f>
        <v>0</v>
      </c>
      <c r="BJ188" s="6" t="s">
        <v>106</v>
      </c>
      <c r="BK188" s="134">
        <f>$L$188*$K$188</f>
        <v>0</v>
      </c>
    </row>
    <row r="189" spans="2:18" s="6" customFormat="1" ht="7.5" customHeight="1">
      <c r="B189" s="44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6"/>
    </row>
    <row r="190" s="2" customFormat="1" ht="14.25" customHeight="1"/>
  </sheetData>
  <sheetProtection/>
  <mergeCells count="249">
    <mergeCell ref="S2:AC2"/>
    <mergeCell ref="N162:Q162"/>
    <mergeCell ref="N169:Q169"/>
    <mergeCell ref="N174:Q174"/>
    <mergeCell ref="N175:Q175"/>
    <mergeCell ref="N183:Q183"/>
    <mergeCell ref="H1:K1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2:I182"/>
    <mergeCell ref="L182:M182"/>
    <mergeCell ref="N182:Q182"/>
    <mergeCell ref="F184:I184"/>
    <mergeCell ref="L184:M184"/>
    <mergeCell ref="N184:Q184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9:I139"/>
    <mergeCell ref="L139:M139"/>
    <mergeCell ref="N139:Q139"/>
    <mergeCell ref="F141:I141"/>
    <mergeCell ref="L141:M141"/>
    <mergeCell ref="N141:Q141"/>
    <mergeCell ref="N140:Q140"/>
    <mergeCell ref="F137:I137"/>
    <mergeCell ref="L137:M137"/>
    <mergeCell ref="N137:Q137"/>
    <mergeCell ref="F138:I138"/>
    <mergeCell ref="L138:M138"/>
    <mergeCell ref="N138:Q138"/>
    <mergeCell ref="F134:I134"/>
    <mergeCell ref="L134:M134"/>
    <mergeCell ref="N134:Q134"/>
    <mergeCell ref="F136:I136"/>
    <mergeCell ref="L136:M136"/>
    <mergeCell ref="N136:Q136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M119:Q119"/>
    <mergeCell ref="F121:I121"/>
    <mergeCell ref="L121:M121"/>
    <mergeCell ref="N121:Q121"/>
    <mergeCell ref="F125:I125"/>
    <mergeCell ref="L125:M125"/>
    <mergeCell ref="N125:Q125"/>
    <mergeCell ref="N122:Q122"/>
    <mergeCell ref="N123:Q123"/>
    <mergeCell ref="N124:Q124"/>
    <mergeCell ref="N104:Q104"/>
    <mergeCell ref="L106:Q106"/>
    <mergeCell ref="C112:Q112"/>
    <mergeCell ref="F114:P114"/>
    <mergeCell ref="M116:P116"/>
    <mergeCell ref="M118:Q118"/>
    <mergeCell ref="D101:H101"/>
    <mergeCell ref="N101:Q101"/>
    <mergeCell ref="D102:H102"/>
    <mergeCell ref="N102:Q102"/>
    <mergeCell ref="D103:H103"/>
    <mergeCell ref="N103:Q103"/>
    <mergeCell ref="N95:Q95"/>
    <mergeCell ref="N96:Q96"/>
    <mergeCell ref="N98:Q98"/>
    <mergeCell ref="D99:H99"/>
    <mergeCell ref="N99:Q99"/>
    <mergeCell ref="D100:H100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O20:P20"/>
    <mergeCell ref="E23:L23"/>
    <mergeCell ref="M26:P26"/>
    <mergeCell ref="M27:P27"/>
    <mergeCell ref="M29:P29"/>
    <mergeCell ref="H31:J31"/>
    <mergeCell ref="M31:P31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é sú hodnoty K a M." sqref="D184:D189">
      <formula1>"K,M"</formula1>
    </dataValidation>
    <dataValidation type="list" allowBlank="1" showInputMessage="1" showErrorMessage="1" error="Povolené sú hodnoty základná, znížená, nulová." sqref="U184:U189">
      <formula1>"základná,znížená,nulová"</formula1>
    </dataValidation>
  </dataValidations>
  <hyperlinks>
    <hyperlink ref="F1:G1" location="C2" tooltip="Krycí list rozpočtu" display="1) Krycí list rozpočtu"/>
    <hyperlink ref="H1:K1" location="C85" tooltip="Rekapitulácia rozpočtu" display="2) Rekapitulácia rozpočtu"/>
    <hyperlink ref="L1" location="C121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2018-10-03T12:48:49Z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