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64" windowWidth="30396" windowHeight="13164" activeTab="1"/>
  </bookViews>
  <sheets>
    <sheet name="Rekapitulácia stavby" sheetId="1" r:id="rId1"/>
    <sheet name="1 - Elektroinštalácia" sheetId="2" r:id="rId2"/>
  </sheets>
  <definedNames>
    <definedName name="_xlnm._FilterDatabase" localSheetId="1" hidden="1">'1 - Elektroinštalácia'!$C$118:$K$208</definedName>
    <definedName name="_xlnm.Print_Titles" localSheetId="1">'1 - Elektroinštalácia'!$118:$118</definedName>
    <definedName name="_xlnm.Print_Titles" localSheetId="0">'Rekapitulácia stavby'!$92:$92</definedName>
    <definedName name="_xlnm.Print_Area" localSheetId="1">'1 - Elektroinštalácia'!$C$4:$J$76,'1 - Elektroinštalácia'!$C$82:$J$100,'1 - Elektroinštalácia'!$C$106:$K$208</definedName>
    <definedName name="_xlnm.Print_Area" localSheetId="0">'Rekapitulácia stavby'!$D$4:$AO$76,'Rekapitulácia stavby'!$C$82:$AQ$96</definedName>
  </definedNames>
  <calcPr calcId="14562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208" i="2"/>
  <c r="BH208" i="2"/>
  <c r="BG208" i="2"/>
  <c r="BE208" i="2"/>
  <c r="T208" i="2"/>
  <c r="R208" i="2"/>
  <c r="P208" i="2"/>
  <c r="BK208" i="2"/>
  <c r="J208" i="2"/>
  <c r="BF208" i="2"/>
  <c r="BI207" i="2"/>
  <c r="BH207" i="2"/>
  <c r="BG207" i="2"/>
  <c r="BE207" i="2"/>
  <c r="T207" i="2"/>
  <c r="R207" i="2"/>
  <c r="P207" i="2"/>
  <c r="P205" i="2" s="1"/>
  <c r="BK207" i="2"/>
  <c r="BK205" i="2" s="1"/>
  <c r="J205" i="2" s="1"/>
  <c r="J99" i="2" s="1"/>
  <c r="J207" i="2"/>
  <c r="BF207" i="2" s="1"/>
  <c r="BI206" i="2"/>
  <c r="BH206" i="2"/>
  <c r="BG206" i="2"/>
  <c r="BE206" i="2"/>
  <c r="T206" i="2"/>
  <c r="T205" i="2"/>
  <c r="R206" i="2"/>
  <c r="R205" i="2" s="1"/>
  <c r="P206" i="2"/>
  <c r="BK206" i="2"/>
  <c r="J206" i="2"/>
  <c r="BF206" i="2"/>
  <c r="BI204" i="2"/>
  <c r="BH204" i="2"/>
  <c r="BG204" i="2"/>
  <c r="BE204" i="2"/>
  <c r="T204" i="2"/>
  <c r="R204" i="2"/>
  <c r="P204" i="2"/>
  <c r="BK204" i="2"/>
  <c r="J204" i="2"/>
  <c r="BF204" i="2"/>
  <c r="BI203" i="2"/>
  <c r="BH203" i="2"/>
  <c r="BG203" i="2"/>
  <c r="BE203" i="2"/>
  <c r="T203" i="2"/>
  <c r="R203" i="2"/>
  <c r="P203" i="2"/>
  <c r="BK203" i="2"/>
  <c r="J203" i="2"/>
  <c r="BF203" i="2"/>
  <c r="BI202" i="2"/>
  <c r="BH202" i="2"/>
  <c r="BG202" i="2"/>
  <c r="BE202" i="2"/>
  <c r="T202" i="2"/>
  <c r="R202" i="2"/>
  <c r="P202" i="2"/>
  <c r="BK202" i="2"/>
  <c r="J202" i="2"/>
  <c r="BF202" i="2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J147" i="2"/>
  <c r="BF147" i="2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P126" i="2"/>
  <c r="BK126" i="2"/>
  <c r="J126" i="2"/>
  <c r="BF126" i="2" s="1"/>
  <c r="BI125" i="2"/>
  <c r="BH125" i="2"/>
  <c r="BG125" i="2"/>
  <c r="BE125" i="2"/>
  <c r="T125" i="2"/>
  <c r="R125" i="2"/>
  <c r="P125" i="2"/>
  <c r="P121" i="2" s="1"/>
  <c r="P120" i="2" s="1"/>
  <c r="P119" i="2" s="1"/>
  <c r="AU95" i="1" s="1"/>
  <c r="AU94" i="1" s="1"/>
  <c r="BK125" i="2"/>
  <c r="J125" i="2"/>
  <c r="BF125" i="2"/>
  <c r="BI124" i="2"/>
  <c r="BH124" i="2"/>
  <c r="BG124" i="2"/>
  <c r="BE124" i="2"/>
  <c r="T124" i="2"/>
  <c r="T121" i="2" s="1"/>
  <c r="T120" i="2" s="1"/>
  <c r="T119" i="2" s="1"/>
  <c r="R124" i="2"/>
  <c r="P124" i="2"/>
  <c r="BK124" i="2"/>
  <c r="J124" i="2"/>
  <c r="BF124" i="2"/>
  <c r="BI123" i="2"/>
  <c r="BH123" i="2"/>
  <c r="BG123" i="2"/>
  <c r="F35" i="2" s="1"/>
  <c r="BB95" i="1" s="1"/>
  <c r="BB94" i="1" s="1"/>
  <c r="BE123" i="2"/>
  <c r="T123" i="2"/>
  <c r="R123" i="2"/>
  <c r="P123" i="2"/>
  <c r="BK123" i="2"/>
  <c r="J123" i="2"/>
  <c r="BF123" i="2"/>
  <c r="BI122" i="2"/>
  <c r="F37" i="2" s="1"/>
  <c r="BD95" i="1" s="1"/>
  <c r="BD94" i="1" s="1"/>
  <c r="W33" i="1" s="1"/>
  <c r="BH122" i="2"/>
  <c r="F36" i="2" s="1"/>
  <c r="BC95" i="1" s="1"/>
  <c r="BC94" i="1" s="1"/>
  <c r="BG122" i="2"/>
  <c r="BE122" i="2"/>
  <c r="J33" i="2" s="1"/>
  <c r="AV95" i="1" s="1"/>
  <c r="T122" i="2"/>
  <c r="R122" i="2"/>
  <c r="R121" i="2"/>
  <c r="R120" i="2" s="1"/>
  <c r="R119" i="2" s="1"/>
  <c r="P122" i="2"/>
  <c r="BK122" i="2"/>
  <c r="BK121" i="2" s="1"/>
  <c r="J122" i="2"/>
  <c r="BF122" i="2" s="1"/>
  <c r="J116" i="2"/>
  <c r="F115" i="2"/>
  <c r="F113" i="2"/>
  <c r="E111" i="2"/>
  <c r="J92" i="2"/>
  <c r="F91" i="2"/>
  <c r="F89" i="2"/>
  <c r="E87" i="2"/>
  <c r="J21" i="2"/>
  <c r="E21" i="2"/>
  <c r="J91" i="2" s="1"/>
  <c r="J115" i="2"/>
  <c r="J20" i="2"/>
  <c r="J18" i="2"/>
  <c r="E18" i="2"/>
  <c r="F116" i="2"/>
  <c r="F92" i="2"/>
  <c r="J17" i="2"/>
  <c r="J12" i="2"/>
  <c r="J113" i="2" s="1"/>
  <c r="E7" i="2"/>
  <c r="E109" i="2" s="1"/>
  <c r="AS94" i="1"/>
  <c r="L90" i="1"/>
  <c r="AM90" i="1"/>
  <c r="AM89" i="1"/>
  <c r="L89" i="1"/>
  <c r="AM87" i="1"/>
  <c r="L87" i="1"/>
  <c r="L85" i="1"/>
  <c r="L84" i="1"/>
  <c r="F34" i="2" l="1"/>
  <c r="BA95" i="1" s="1"/>
  <c r="BA94" i="1" s="1"/>
  <c r="J34" i="2"/>
  <c r="AW95" i="1" s="1"/>
  <c r="W32" i="1"/>
  <c r="AY94" i="1"/>
  <c r="AX94" i="1"/>
  <c r="W31" i="1"/>
  <c r="J121" i="2"/>
  <c r="J98" i="2" s="1"/>
  <c r="BK120" i="2"/>
  <c r="AT95" i="1"/>
  <c r="E85" i="2"/>
  <c r="F33" i="2"/>
  <c r="AZ95" i="1" s="1"/>
  <c r="AZ94" i="1" s="1"/>
  <c r="J89" i="2"/>
  <c r="BK119" i="2" l="1"/>
  <c r="J119" i="2" s="1"/>
  <c r="J120" i="2"/>
  <c r="J97" i="2" s="1"/>
  <c r="AV94" i="1"/>
  <c r="W29" i="1"/>
  <c r="AW94" i="1"/>
  <c r="AK30" i="1" s="1"/>
  <c r="W30" i="1"/>
  <c r="J96" i="2" l="1"/>
  <c r="J30" i="2"/>
  <c r="AT94" i="1"/>
  <c r="AK29" i="1"/>
  <c r="AG95" i="1" l="1"/>
  <c r="J39" i="2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<sst xmlns="http://schemas.openxmlformats.org/spreadsheetml/2006/main" count="1431" uniqueCount="444">
  <si>
    <t>Export Komplet</t>
  </si>
  <si>
    <t/>
  </si>
  <si>
    <t>2.0</t>
  </si>
  <si>
    <t>False</t>
  </si>
  <si>
    <t>{49a523e7-317f-442c-b312-490c18f5a93a}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</si>
  <si>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</si>
  <si>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</si>
  <si>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</si>
  <si>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</si>
  <si>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</si>
  <si>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</si>
  <si>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</si>
  <si>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</si>
  <si>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210419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</si>
  <si>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</si>
  <si>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</si>
  <si>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kotolne energobloku ĽN a výmena rozvodov</t>
  </si>
  <si>
    <t>JKSO:</t>
  </si>
  <si>
    <t>KS:</t>
  </si>
  <si>
    <t>Miesto:</t>
  </si>
  <si>
    <t>parcela č. 831/23, k.ú. Stará Lubovňa</t>
  </si>
  <si>
    <t>Dátum:</t>
  </si>
  <si>
    <t>19. 4. 2021</t>
  </si>
  <si>
    <t>Objednávateľ:</t>
  </si>
  <si>
    <t>IČO:</t>
  </si>
  <si>
    <t>Mesto Stará Ľubovňa, Obchodná 1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</si>
  <si>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</si>
  <si>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</si>
  <si>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</si>
  <si>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</si>
  <si>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</si>
  <si>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</si>
  <si>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</si>
  <si>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Ľ. Krempaský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</si>
  <si>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</si>
  <si>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</si>
  <si>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</si>
  <si>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</si>
  <si>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</si>
  <si>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</si>
  <si>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</si>
  <si>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</si>
  <si>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</si>
  <si>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</si>
  <si>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</si>
  <si>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</si>
  <si>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</si>
  <si>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</si>
  <si>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</si>
  <si>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</si>
  <si>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</si>
  <si>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</si>
  <si>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</si>
  <si>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</si>
  <si>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</si>
  <si>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</si>
  <si>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</si>
  <si>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</si>
  <si>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</si>
  <si>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</si>
  <si>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</si>
  <si>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</si>
  <si>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</si>
  <si>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</si>
  <si>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</si>
  <si>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</si>
  <si>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</si>
  <si>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</si>
  <si>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</si>
  <si>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</si>
  <si>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</si>
  <si>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</si>
  <si>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</si>
  <si>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</si>
  <si>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</si>
  <si>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</si>
  <si>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</si>
  <si>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</si>
  <si>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</si>
  <si>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</si>
  <si>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</si>
  <si>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Elektroinštalácia</t>
  </si>
  <si>
    <t>STA</t>
  </si>
  <si>
    <t>{d3fe66d8-f98a-46c0-897c-6d101936911d}</t>
  </si>
  <si>
    <t>KRYCÍ LIST ROZPOČTU</t>
  </si>
  <si>
    <t>Objekt:</t>
  </si>
  <si>
    <t>1 - Elektroinštalácia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</si>
  <si>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</si>
  <si>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</si>
  <si>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</si>
  <si>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</si>
  <si>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</si>
  <si>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</si>
  <si>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21-M - Elektromontáže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</si>
  <si>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</si>
  <si>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</si>
  <si>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</si>
  <si>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</si>
  <si>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</si>
  <si>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</si>
  <si>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</si>
  <si>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</si>
  <si>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</si>
  <si>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</si>
  <si>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</si>
  <si>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</si>
  <si>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</si>
  <si>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</si>
  <si>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</si>
  <si>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</si>
  <si>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</si>
  <si>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21-M</t>
  </si>
  <si>
    <t>Elektromontáže</t>
  </si>
  <si>
    <t>K</t>
  </si>
  <si>
    <t>210010026</t>
  </si>
  <si>
    <t>Rúrka ohybná elektroinštalačná z PVC typ FXP 25, uložená pevne</t>
  </si>
  <si>
    <t>m</t>
  </si>
  <si>
    <t>64</t>
  </si>
  <si>
    <t>2</t>
  </si>
  <si>
    <t>1028363944</t>
  </si>
  <si>
    <t>345710009200</t>
  </si>
  <si>
    <t>Rúrka ohybná vlnitá pancierová PVC-U, FXP DN 25</t>
  </si>
  <si>
    <t>128</t>
  </si>
  <si>
    <t>-67689434</t>
  </si>
  <si>
    <t>345710017900</t>
  </si>
  <si>
    <t>Klip CL25</t>
  </si>
  <si>
    <t>ks</t>
  </si>
  <si>
    <t>-2121196929</t>
  </si>
  <si>
    <t>4</t>
  </si>
  <si>
    <t>210010351</t>
  </si>
  <si>
    <t>Krabicová rozvodka z lisovaného izolantu vrátane ukončenia káblov a zapojenia vodičov typ 6455-11 do 4 m</t>
  </si>
  <si>
    <t>-1939664788</t>
  </si>
  <si>
    <t>5</t>
  </si>
  <si>
    <t>345410013000</t>
  </si>
  <si>
    <t xml:space="preserve">Krabica rozvodná PVC na stenu 6455-11 šxvxh 124x112x50 mm (resp. GV3578, IP65) </t>
  </si>
  <si>
    <t>987119414</t>
  </si>
  <si>
    <t>6</t>
  </si>
  <si>
    <t>210010583</t>
  </si>
  <si>
    <t>Rúrka tuhá elektroinštalačná z PVC, D 25 uložená pevne</t>
  </si>
  <si>
    <t>1610522051</t>
  </si>
  <si>
    <t>7</t>
  </si>
  <si>
    <t>345710000300</t>
  </si>
  <si>
    <t>Rúrka tuhá hrdlová PVC 1525 KA, D 25, KOPOS</t>
  </si>
  <si>
    <t>-1533127482</t>
  </si>
  <si>
    <t>8</t>
  </si>
  <si>
    <t>-1788388900</t>
  </si>
  <si>
    <t>9</t>
  </si>
  <si>
    <t>210011310</t>
  </si>
  <si>
    <t>Osadenie polyamidovej príchytky HM 8 do tvrdého kameňa, jednoduchého betónu a železobetónu</t>
  </si>
  <si>
    <t>39545141</t>
  </si>
  <si>
    <t>10</t>
  </si>
  <si>
    <t>311310002800</t>
  </si>
  <si>
    <t>Hmoždinka klasická, sivá, M 8x40 mm, typ T8-PA, TRACON Elektric</t>
  </si>
  <si>
    <t>-1753501317</t>
  </si>
  <si>
    <t>11</t>
  </si>
  <si>
    <t>210020303</t>
  </si>
  <si>
    <t>Káblový žľab Mars, pozink. vrátane príslušenstva, 62/50 mm vrátane veka a podpery</t>
  </si>
  <si>
    <t>-1265881138</t>
  </si>
  <si>
    <t>12</t>
  </si>
  <si>
    <t>345750008600</t>
  </si>
  <si>
    <t>Žlab káblový MARS 62x50 mm, vr. prepážky a príslušenstva</t>
  </si>
  <si>
    <t>-523202201</t>
  </si>
  <si>
    <t>13</t>
  </si>
  <si>
    <t>210020305</t>
  </si>
  <si>
    <t>Káblový žľab Mars, pozink. vrátane príslušenstva, 125/50 mm vrátane veka a podpery</t>
  </si>
  <si>
    <t>-1842633684</t>
  </si>
  <si>
    <t>14</t>
  </si>
  <si>
    <t>345750008700</t>
  </si>
  <si>
    <t>Žlab káblový MARS 125x50 mm, vr. prepážky a príslušenstva</t>
  </si>
  <si>
    <t>-1881169966</t>
  </si>
  <si>
    <t>15</t>
  </si>
  <si>
    <t>210020661</t>
  </si>
  <si>
    <t>Konštrukcia oceľová, tenkostenná (Jöckl) všeobecná výroba, montáž vrátane, základného náteru</t>
  </si>
  <si>
    <t>kg</t>
  </si>
  <si>
    <t>-314057100</t>
  </si>
  <si>
    <t>16</t>
  </si>
  <si>
    <t>145520000100</t>
  </si>
  <si>
    <t>Profil oceľový 40x20x2 mm zváraný tenkostenný uzavretý obdĺžnikový</t>
  </si>
  <si>
    <t>t</t>
  </si>
  <si>
    <t>-251285922</t>
  </si>
  <si>
    <t>17</t>
  </si>
  <si>
    <t>145540000500</t>
  </si>
  <si>
    <t>Profil oceľový 50x2 mm zváraný tenkostenný uzavretý štvorcový</t>
  </si>
  <si>
    <t>2034625192</t>
  </si>
  <si>
    <t>18</t>
  </si>
  <si>
    <t>246220000900</t>
  </si>
  <si>
    <t>Farba syntetická suríková S 2005</t>
  </si>
  <si>
    <t>-143912273</t>
  </si>
  <si>
    <t>19</t>
  </si>
  <si>
    <t>246420001500</t>
  </si>
  <si>
    <t>Riedidlo S-6006 SYNRED do syntetických a olejových látok, 0,8 l, CHEMOLAK</t>
  </si>
  <si>
    <t>-661962493</t>
  </si>
  <si>
    <t>312110000800</t>
  </si>
  <si>
    <t>Elektróda zváracia ESAB E-R 117 D 2,5 mm x dĺ. 350 mm nelegovaná s rutilovým a kyslým obalom</t>
  </si>
  <si>
    <t>tks</t>
  </si>
  <si>
    <t>-1048086657</t>
  </si>
  <si>
    <t>21</t>
  </si>
  <si>
    <t>210100001</t>
  </si>
  <si>
    <t>Ukončenie vodičov v rozvádzač. vrátane zapojenia a vodičovej koncovky do 2,5 mm2</t>
  </si>
  <si>
    <t>-42699187</t>
  </si>
  <si>
    <t>22</t>
  </si>
  <si>
    <t>210100004</t>
  </si>
  <si>
    <t>Ukončenie vodičov v rozvádzač. vrátane zapojenia a vodičovej koncovky do 25 mm2</t>
  </si>
  <si>
    <t>973935433</t>
  </si>
  <si>
    <t>23</t>
  </si>
  <si>
    <t>210100005</t>
  </si>
  <si>
    <t>Ukončenie vodičov v rozvádzač. vrátane zapojenia a vodičovej koncovky do 35 mm2</t>
  </si>
  <si>
    <t>-1537582393</t>
  </si>
  <si>
    <t>24</t>
  </si>
  <si>
    <t>210100007</t>
  </si>
  <si>
    <t>Ukončenie vodičov v rozvádzač. vrátane zapojenia a vodičovej koncovky do 70 mm2</t>
  </si>
  <si>
    <t>1302261439</t>
  </si>
  <si>
    <t>25</t>
  </si>
  <si>
    <t>210100009</t>
  </si>
  <si>
    <t>Ukončenie vodičov v rozvádzač. vrátane zapojenia a vodičovej koncovky do 120 mm2</t>
  </si>
  <si>
    <t>-141223353</t>
  </si>
  <si>
    <t>26</t>
  </si>
  <si>
    <t>210101604</t>
  </si>
  <si>
    <t>NN spojky pre káble s plastovou izoláciou do 1kV  95-150 mm2</t>
  </si>
  <si>
    <t>1794068879</t>
  </si>
  <si>
    <t>27</t>
  </si>
  <si>
    <t>345820040634</t>
  </si>
  <si>
    <t>Spojka SVCZ 150-S Al s hliníkovými spojkami</t>
  </si>
  <si>
    <t>bal</t>
  </si>
  <si>
    <t>1714899963</t>
  </si>
  <si>
    <t>28</t>
  </si>
  <si>
    <t>210110001</t>
  </si>
  <si>
    <t>Jednopólový spínač - radenie 1, nástenný pre prostredie obyčajné alebo vlhké vrátane zapojenia</t>
  </si>
  <si>
    <t>-1561902212</t>
  </si>
  <si>
    <t>29</t>
  </si>
  <si>
    <t>345340003000</t>
  </si>
  <si>
    <t>Spínač PRAKTIK jednopolový nástenný IP 44, ABB</t>
  </si>
  <si>
    <t>-502166145</t>
  </si>
  <si>
    <t>30</t>
  </si>
  <si>
    <t>210110003</t>
  </si>
  <si>
    <t>Sériový spínač (prepínač) -  radenie 5, nástenný pre prostredie obyčajné alebo vlhké vrátane zapojenia</t>
  </si>
  <si>
    <t>481122722</t>
  </si>
  <si>
    <t>31</t>
  </si>
  <si>
    <t>345330000200</t>
  </si>
  <si>
    <t>Prepínač CALSSIC do vlhka 3553-05629 radenie 5, IP44, ABB</t>
  </si>
  <si>
    <t>739707113</t>
  </si>
  <si>
    <t>32</t>
  </si>
  <si>
    <t>210110004</t>
  </si>
  <si>
    <t>Striedavý spínač (prepínač) - radenie 6, nástenný pre prostredie obyčajné alebo vlhké vrátane zapojenia</t>
  </si>
  <si>
    <t>-1245313089</t>
  </si>
  <si>
    <t>33</t>
  </si>
  <si>
    <t>345330000500</t>
  </si>
  <si>
    <t>Prepínač CLASSIC do vlhka 3553-06629 radenie 6, IP44, ABB</t>
  </si>
  <si>
    <t>1440615811</t>
  </si>
  <si>
    <t>34</t>
  </si>
  <si>
    <t>210111021</t>
  </si>
  <si>
    <t>Domová zásuvka v krabici obyč. alebo do vlhka, vrátane zapojenia 10/16 A 250 V 2P + Z</t>
  </si>
  <si>
    <t>-143916189</t>
  </si>
  <si>
    <t>35</t>
  </si>
  <si>
    <t>345510005400</t>
  </si>
  <si>
    <t>Zásuvka 5517-2610, dvojpólová, vstavaná, do vlhka, 10/16 A, kryt z lisovaného izolantu, priebežná</t>
  </si>
  <si>
    <t>1228150146</t>
  </si>
  <si>
    <t>36</t>
  </si>
  <si>
    <t>210111104</t>
  </si>
  <si>
    <t>Priemyslová zásuvka CEE 250 V, 400 V, 500 V, vrátane zapojenia, typ CZ 3243, 3245, H, S, Z 3P + Z</t>
  </si>
  <si>
    <t>-1411311274</t>
  </si>
  <si>
    <t>37</t>
  </si>
  <si>
    <t>345540003100</t>
  </si>
  <si>
    <t>Zásuvka nástenná priemyslová CZ 3243</t>
  </si>
  <si>
    <t>1936783649</t>
  </si>
  <si>
    <t>38</t>
  </si>
  <si>
    <t>210120102</t>
  </si>
  <si>
    <t>Poistka nožová veľkost 00 do 160A 500 V</t>
  </si>
  <si>
    <t>2101090391</t>
  </si>
  <si>
    <t>39</t>
  </si>
  <si>
    <t>345210001300</t>
  </si>
  <si>
    <t>Poistka nožová 17055 HRC AM 160A</t>
  </si>
  <si>
    <t>996243581</t>
  </si>
  <si>
    <t>40</t>
  </si>
  <si>
    <t>210190051</t>
  </si>
  <si>
    <t>Montáž rozvádzača skriňového, panelového za l pole - delený rozvádzač do váhy 200 kg</t>
  </si>
  <si>
    <t>-868050977</t>
  </si>
  <si>
    <t>41</t>
  </si>
  <si>
    <t>357130007000.001</t>
  </si>
  <si>
    <t>ROZVÁDZAČ HR-K (Radová rozvádzačová skriňa QA55-200603, vr. príslušenstva krytie IP55, vr. výplne viď. E3)</t>
  </si>
  <si>
    <t>-903292693</t>
  </si>
  <si>
    <t>42</t>
  </si>
  <si>
    <t>210200025/1</t>
  </si>
  <si>
    <t>MNT. svietidiel</t>
  </si>
  <si>
    <t>917685857</t>
  </si>
  <si>
    <t>43</t>
  </si>
  <si>
    <t>3480010010/01</t>
  </si>
  <si>
    <t xml:space="preserve">A - Svietidlo prísadné Modus LED KX4000M KO (36W, 4200lm, Ra80, 4000k, IP54) </t>
  </si>
  <si>
    <t>245521156</t>
  </si>
  <si>
    <t>44</t>
  </si>
  <si>
    <t>3480010010/03</t>
  </si>
  <si>
    <t>B - MODUS BRSB_KO375V2 (1x 27 W, 2700 lm, Ra 80, 4000K, IP44)</t>
  </si>
  <si>
    <t>-841512073</t>
  </si>
  <si>
    <t>45</t>
  </si>
  <si>
    <t>3480010010/02</t>
  </si>
  <si>
    <t>C - typ vonk. nást. sv. LED 20W, so snímačom pohybu, IP44</t>
  </si>
  <si>
    <t>702224949</t>
  </si>
  <si>
    <t>46</t>
  </si>
  <si>
    <t>3480010010/12</t>
  </si>
  <si>
    <t>N - núdzové sv. LED, IP5x, s vyznačením smeru úniku. vstavaný zdroj 1 hod</t>
  </si>
  <si>
    <t>-175037772</t>
  </si>
  <si>
    <t>47</t>
  </si>
  <si>
    <t>210220001</t>
  </si>
  <si>
    <t>Uzemňovacie vedenie na povrchu FeZn drôt zvodový Ø 8-10</t>
  </si>
  <si>
    <t>-28817550</t>
  </si>
  <si>
    <t>48</t>
  </si>
  <si>
    <t>354410054700</t>
  </si>
  <si>
    <t>Drôt bleskozvodový FeZn, d 8 mm</t>
  </si>
  <si>
    <t>-1677915649</t>
  </si>
  <si>
    <t>49</t>
  </si>
  <si>
    <t>210220040</t>
  </si>
  <si>
    <t>Svorka na potrubie "BERNARD" vrátane pásika Cu</t>
  </si>
  <si>
    <t>-1709245907</t>
  </si>
  <si>
    <t>50</t>
  </si>
  <si>
    <t>3544247905</t>
  </si>
  <si>
    <t>Bernard svorka zemniaca ZSA 16, obj. č. 72;bleskozvodný a uzemňovací materiál</t>
  </si>
  <si>
    <t>1831990912</t>
  </si>
  <si>
    <t>51</t>
  </si>
  <si>
    <t>3544247910</t>
  </si>
  <si>
    <t>Páska CU, obj. č. 66;bleskozvodný a uzemňovací materiál, dĺžka 0,5m</t>
  </si>
  <si>
    <t>814537873</t>
  </si>
  <si>
    <t>52</t>
  </si>
  <si>
    <t>210220096</t>
  </si>
  <si>
    <t>Montáž pevného rebríka na strechách budov do 10 m výšky k hrebeňu strechy na 1 zvode</t>
  </si>
  <si>
    <t>304143434</t>
  </si>
  <si>
    <t>53</t>
  </si>
  <si>
    <t>210220243</t>
  </si>
  <si>
    <t>Svorka FeZn spojovacia SS</t>
  </si>
  <si>
    <t>238645598</t>
  </si>
  <si>
    <t>54</t>
  </si>
  <si>
    <t>354410003400</t>
  </si>
  <si>
    <t xml:space="preserve">Svorka FeZn spojovacia označenie SS </t>
  </si>
  <si>
    <t>-1598986268</t>
  </si>
  <si>
    <t>55</t>
  </si>
  <si>
    <t>210220438</t>
  </si>
  <si>
    <t>Svorka ECu 57F25 na potrubie ST01-09  1/2"- 4"</t>
  </si>
  <si>
    <t>-1917962092</t>
  </si>
  <si>
    <t>56</t>
  </si>
  <si>
    <t>354410009000</t>
  </si>
  <si>
    <t>Svorka CU na 3/4" potrubia označenie ST 01_08</t>
  </si>
  <si>
    <t>1320161405</t>
  </si>
  <si>
    <t>57</t>
  </si>
  <si>
    <t>210221060.001</t>
  </si>
  <si>
    <t>Tvarovanie ochranného vedenia na povrchu</t>
  </si>
  <si>
    <t>1584223186</t>
  </si>
  <si>
    <t>58</t>
  </si>
  <si>
    <t>210800107</t>
  </si>
  <si>
    <t>Kábel medený uložený voľne CYKY 450/750 V 3x1,5</t>
  </si>
  <si>
    <t>1004461012</t>
  </si>
  <si>
    <t>59</t>
  </si>
  <si>
    <t>3410350085</t>
  </si>
  <si>
    <t>CYKY 3x1,5    Kábel pre pevné uloženie, medený STN</t>
  </si>
  <si>
    <t>-475168004</t>
  </si>
  <si>
    <t>VV</t>
  </si>
  <si>
    <t>230*1,05 'Přepočítané koeficientom množstva</t>
  </si>
  <si>
    <t>60</t>
  </si>
  <si>
    <t>210800108</t>
  </si>
  <si>
    <t>Kábel medený uložený voľne CYKY 450/750 V 3x2,5</t>
  </si>
  <si>
    <t>-1846389193</t>
  </si>
  <si>
    <t>61</t>
  </si>
  <si>
    <t>3410350086</t>
  </si>
  <si>
    <t>CYKY 3x2,5    Kábel pre pevné uloženie, medený STN</t>
  </si>
  <si>
    <t>1397125222</t>
  </si>
  <si>
    <t>90*1,05 'Přepočítané koeficientom množstva</t>
  </si>
  <si>
    <t>62</t>
  </si>
  <si>
    <t>210800616</t>
  </si>
  <si>
    <t>Vodič medený uložený voľne H07V-K (CYA)  450/750 V 25</t>
  </si>
  <si>
    <t>861927354</t>
  </si>
  <si>
    <t>63</t>
  </si>
  <si>
    <t>341310009400</t>
  </si>
  <si>
    <t>Vodič medený flexibilný H07V-K 25 mm2</t>
  </si>
  <si>
    <t>613989396</t>
  </si>
  <si>
    <t>65*1,05 'Přepočítané koeficientom množstva</t>
  </si>
  <si>
    <t>210800617</t>
  </si>
  <si>
    <t>Vodič medený uložený voľne H07V-K (CYA)  450/750 V 35</t>
  </si>
  <si>
    <t>-239730628</t>
  </si>
  <si>
    <t>65</t>
  </si>
  <si>
    <t>341310009500</t>
  </si>
  <si>
    <t>Vodič medený flexibilný H07V-K 35 mm2</t>
  </si>
  <si>
    <t>-385954964</t>
  </si>
  <si>
    <t>8*1,05 'Přepočítané koeficientom množstva</t>
  </si>
  <si>
    <t>66</t>
  </si>
  <si>
    <t>210872100</t>
  </si>
  <si>
    <t>Kábel signálny uložený voľne JYTY 250 V 2x1</t>
  </si>
  <si>
    <t>1194774593</t>
  </si>
  <si>
    <t>67</t>
  </si>
  <si>
    <t>341210001400</t>
  </si>
  <si>
    <t>Kábel medený signálny JYTY 2x1 mm2</t>
  </si>
  <si>
    <t>-1312286412</t>
  </si>
  <si>
    <t>40*1,05 'Přepočítané koeficientom množstva</t>
  </si>
  <si>
    <t>68</t>
  </si>
  <si>
    <t>210872102</t>
  </si>
  <si>
    <t>Kábel signálny uložený voľne JYTY 250 V 4x1</t>
  </si>
  <si>
    <t>1525505890</t>
  </si>
  <si>
    <t>69</t>
  </si>
  <si>
    <t>341210001600</t>
  </si>
  <si>
    <t>Kábel medený signálny JYTY 4x1 mm2</t>
  </si>
  <si>
    <t>-378940367</t>
  </si>
  <si>
    <t>70</t>
  </si>
  <si>
    <t>210902110</t>
  </si>
  <si>
    <t>Kábel hliníkový silový uložený pevne 1-AYKY 0,6/1 kV 3x120+70</t>
  </si>
  <si>
    <t>-106023582</t>
  </si>
  <si>
    <t>71</t>
  </si>
  <si>
    <t>341110030100</t>
  </si>
  <si>
    <t>Kábel hliníkový 1-AYKY 3x120+70 mm2</t>
  </si>
  <si>
    <t>-1881372267</t>
  </si>
  <si>
    <t>6*1,05 'Přepočítané koeficientom množstva</t>
  </si>
  <si>
    <t>72</t>
  </si>
  <si>
    <t>PM</t>
  </si>
  <si>
    <t>Podružný materiál</t>
  </si>
  <si>
    <t>%</t>
  </si>
  <si>
    <t>775108729</t>
  </si>
  <si>
    <t>73</t>
  </si>
  <si>
    <t>PPV</t>
  </si>
  <si>
    <t>Podiel pridružených výkonov</t>
  </si>
  <si>
    <t>-1562130755</t>
  </si>
  <si>
    <t>74</t>
  </si>
  <si>
    <t>R_MaR</t>
  </si>
  <si>
    <t>Rozšírenie jestv. konfigurácie MaR o napojenie nabíjacích čerpadiel UK 47, 48 (rieši zmluvny dod. systému MaR kotolne)</t>
  </si>
  <si>
    <t>513026480</t>
  </si>
  <si>
    <t>75</t>
  </si>
  <si>
    <t>R_R1</t>
  </si>
  <si>
    <t>Úprava rozvádzača R1 (doplnenie 1x PKZM01-2,5)</t>
  </si>
  <si>
    <t>-299290291</t>
  </si>
  <si>
    <t>76</t>
  </si>
  <si>
    <t>R1.2</t>
  </si>
  <si>
    <t>Revízia</t>
  </si>
  <si>
    <t>120858511</t>
  </si>
  <si>
    <t>HZS</t>
  </si>
  <si>
    <t>Hodinové zúčtovacie sadzby</t>
  </si>
  <si>
    <t>77</t>
  </si>
  <si>
    <t>HZS000111</t>
  </si>
  <si>
    <t>Stavebno montážne práce menej náročne, pomocné alebo manupulačné (Tr 1) v rozsahu viac ako 8 hodín - DMT vnútorných rozvodov a BLZ</t>
  </si>
  <si>
    <t>hod</t>
  </si>
  <si>
    <t>512</t>
  </si>
  <si>
    <t>666923209</t>
  </si>
  <si>
    <t>78</t>
  </si>
  <si>
    <t>HZS000112</t>
  </si>
  <si>
    <t>Stavebno montážne práce náročnejšie, ucelené, obtiažne, rutinné (Tr.2) v rozsahu viac ako 8 hodín náročnejšie - prekládka, úprava, jestvujúcich rozvodov odpojenie a opätovné napojenie rozvádzačov DT1, R1 a periférii</t>
  </si>
  <si>
    <t>-536316533</t>
  </si>
  <si>
    <t>79</t>
  </si>
  <si>
    <t>R1-HZS.1</t>
  </si>
  <si>
    <t>Nešpecifikované práce  - koordinacia s inymi profesiami</t>
  </si>
  <si>
    <t>-1156153418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</si>
</sst>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s="1" customFormat="1" ht="36.9" customHeight="1">
      <c r="AR2" s="207" t="s">
        <v>5</v>
      </c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5" t="s">
        <v>6</v>
      </c>
      <c r="BT2" s="15" t="s">
        <v>7</v>
      </c>
    </row>
    <row r="3" spans="1:74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1:74" s="1" customFormat="1" ht="24.9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pans="1:74" s="1" customFormat="1" ht="12" customHeight="1">
      <c r="B5" s="18"/>
      <c r="D5" s="22" t="s">
        <v>12</v>
      </c>
      <c r="K5" s="228" t="s">
        <v>13</v>
      </c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R5" s="18"/>
      <c r="BE5" s="198" t="s">
        <v>14</v>
      </c>
      <c r="BS5" s="15" t="s">
        <v>6</v>
      </c>
    </row>
    <row r="6" spans="1:74" s="1" customFormat="1" ht="36.9" customHeight="1">
      <c r="B6" s="18"/>
      <c r="D6" s="24" t="s">
        <v>15</v>
      </c>
      <c r="K6" s="229" t="s">
        <v>16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R6" s="18"/>
      <c r="BE6" s="199"/>
      <c r="BS6" s="15" t="s">
        <v>6</v>
      </c>
    </row>
    <row r="7" spans="1:74" s="1" customFormat="1" ht="12" customHeight="1">
      <c r="B7" s="18"/>
      <c r="D7" s="25" t="s">
        <v>17</v>
      </c>
      <c r="K7" s="23" t="s">
        <v>1</v>
      </c>
      <c r="AK7" s="25" t="s">
        <v>18</v>
      </c>
      <c r="AN7" s="23" t="s">
        <v>1</v>
      </c>
      <c r="AR7" s="18"/>
      <c r="BE7" s="199"/>
      <c r="BS7" s="15" t="s">
        <v>6</v>
      </c>
    </row>
    <row r="8" spans="1:74" s="1" customFormat="1" ht="12" customHeight="1">
      <c r="B8" s="18"/>
      <c r="D8" s="25" t="s">
        <v>19</v>
      </c>
      <c r="K8" s="23" t="s">
        <v>20</v>
      </c>
      <c r="AK8" s="25" t="s">
        <v>21</v>
      </c>
      <c r="AN8" s="26" t="s">
        <v>22</v>
      </c>
      <c r="AR8" s="18"/>
      <c r="BE8" s="199"/>
      <c r="BS8" s="15" t="s">
        <v>6</v>
      </c>
    </row>
    <row r="9" spans="1:74" s="1" customFormat="1" ht="14.4" customHeight="1">
      <c r="B9" s="18"/>
      <c r="AR9" s="18"/>
      <c r="BE9" s="199"/>
      <c r="BS9" s="15" t="s">
        <v>6</v>
      </c>
    </row>
    <row r="10" spans="1:74" s="1" customFormat="1" ht="12" customHeight="1">
      <c r="B10" s="18"/>
      <c r="D10" s="25" t="s">
        <v>23</v>
      </c>
      <c r="AK10" s="25" t="s">
        <v>24</v>
      </c>
      <c r="AN10" s="23" t="s">
        <v>1</v>
      </c>
      <c r="AR10" s="18"/>
      <c r="BE10" s="199"/>
      <c r="BS10" s="15" t="s">
        <v>6</v>
      </c>
    </row>
    <row r="11" spans="1:74" s="1" customFormat="1" ht="18.45" customHeight="1">
      <c r="B11" s="18"/>
      <c r="E11" s="23" t="s">
        <v>25</v>
      </c>
      <c r="AK11" s="25" t="s">
        <v>26</v>
      </c>
      <c r="AN11" s="23" t="s">
        <v>1</v>
      </c>
      <c r="AR11" s="18"/>
      <c r="BE11" s="199"/>
      <c r="BS11" s="15" t="s">
        <v>6</v>
      </c>
    </row>
    <row r="12" spans="1:74" s="1" customFormat="1" ht="6.9" customHeight="1">
      <c r="B12" s="18"/>
      <c r="AR12" s="18"/>
      <c r="BE12" s="199"/>
      <c r="BS12" s="15" t="s">
        <v>6</v>
      </c>
    </row>
    <row r="13" spans="1:74" s="1" customFormat="1" ht="12" customHeight="1">
      <c r="B13" s="18"/>
      <c r="D13" s="25" t="s">
        <v>27</v>
      </c>
      <c r="AK13" s="25" t="s">
        <v>24</v>
      </c>
      <c r="AN13" s="27" t="s">
        <v>28</v>
      </c>
      <c r="AR13" s="18"/>
      <c r="BE13" s="199"/>
      <c r="BS13" s="15" t="s">
        <v>6</v>
      </c>
    </row>
    <row r="14" spans="1:74" ht="13.2">
      <c r="B14" s="18"/>
      <c r="E14" s="230" t="s">
        <v>28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5" t="s">
        <v>26</v>
      </c>
      <c r="AN14" s="27" t="s">
        <v>28</v>
      </c>
      <c r="AR14" s="18"/>
      <c r="BE14" s="199"/>
      <c r="BS14" s="15" t="s">
        <v>6</v>
      </c>
    </row>
    <row r="15" spans="1:74" s="1" customFormat="1" ht="6.9" customHeight="1">
      <c r="B15" s="18"/>
      <c r="AR15" s="18"/>
      <c r="BE15" s="199"/>
      <c r="BS15" s="15" t="s">
        <v>3</v>
      </c>
    </row>
    <row r="16" spans="1:74" s="1" customFormat="1" ht="12" customHeight="1">
      <c r="B16" s="18"/>
      <c r="D16" s="25" t="s">
        <v>29</v>
      </c>
      <c r="AK16" s="25" t="s">
        <v>24</v>
      </c>
      <c r="AN16" s="23" t="s">
        <v>1</v>
      </c>
      <c r="AR16" s="18"/>
      <c r="BE16" s="199"/>
      <c r="BS16" s="15" t="s">
        <v>3</v>
      </c>
    </row>
    <row r="17" spans="1:71" s="1" customFormat="1" ht="18.45" customHeight="1">
      <c r="B17" s="18"/>
      <c r="E17" s="23" t="s">
        <v>30</v>
      </c>
      <c r="AK17" s="25" t="s">
        <v>26</v>
      </c>
      <c r="AN17" s="23" t="s">
        <v>1</v>
      </c>
      <c r="AR17" s="18"/>
      <c r="BE17" s="199"/>
      <c r="BS17" s="15" t="s">
        <v>31</v>
      </c>
    </row>
    <row r="18" spans="1:71" s="1" customFormat="1" ht="6.9" customHeight="1">
      <c r="B18" s="18"/>
      <c r="AR18" s="18"/>
      <c r="BE18" s="199"/>
      <c r="BS18" s="15" t="s">
        <v>6</v>
      </c>
    </row>
    <row r="19" spans="1:71" s="1" customFormat="1" ht="12" customHeight="1">
      <c r="B19" s="18"/>
      <c r="D19" s="25" t="s">
        <v>32</v>
      </c>
      <c r="AK19" s="25" t="s">
        <v>24</v>
      </c>
      <c r="AN19" s="23" t="s">
        <v>1</v>
      </c>
      <c r="AR19" s="18"/>
      <c r="BE19" s="199"/>
      <c r="BS19" s="15" t="s">
        <v>6</v>
      </c>
    </row>
    <row r="20" spans="1:71" s="1" customFormat="1" ht="18.45" customHeight="1">
      <c r="B20" s="18"/>
      <c r="E20" s="23" t="s">
        <v>33</v>
      </c>
      <c r="AK20" s="25" t="s">
        <v>26</v>
      </c>
      <c r="AN20" s="23" t="s">
        <v>1</v>
      </c>
      <c r="AR20" s="18"/>
      <c r="BE20" s="199"/>
      <c r="BS20" s="15" t="s">
        <v>31</v>
      </c>
    </row>
    <row r="21" spans="1:71" s="1" customFormat="1" ht="6.9" customHeight="1">
      <c r="B21" s="18"/>
      <c r="AR21" s="18"/>
      <c r="BE21" s="199"/>
    </row>
    <row r="22" spans="1:71" s="1" customFormat="1" ht="12" customHeight="1">
      <c r="B22" s="18"/>
      <c r="D22" s="25" t="s">
        <v>34</v>
      </c>
      <c r="AR22" s="18"/>
      <c r="BE22" s="199"/>
    </row>
    <row r="23" spans="1:71" s="1" customFormat="1" ht="16.5" customHeight="1">
      <c r="B23" s="18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8"/>
      <c r="BE23" s="199"/>
    </row>
    <row r="24" spans="1:71" s="1" customFormat="1" ht="6.9" customHeight="1">
      <c r="B24" s="18"/>
      <c r="AR24" s="18"/>
      <c r="BE24" s="199"/>
    </row>
    <row r="25" spans="1:71" s="1" customFormat="1" ht="6.9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99"/>
    </row>
    <row r="26" spans="1:71" s="2" customFormat="1" ht="25.95" customHeight="1">
      <c r="A26" s="30"/>
      <c r="B26" s="31"/>
      <c r="C26" s="30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01">
        <f>ROUND(AG94,2)</f>
        <v>0</v>
      </c>
      <c r="AL26" s="202"/>
      <c r="AM26" s="202"/>
      <c r="AN26" s="202"/>
      <c r="AO26" s="202"/>
      <c r="AP26" s="30"/>
      <c r="AQ26" s="30"/>
      <c r="AR26" s="31"/>
      <c r="BE26" s="199"/>
    </row>
    <row r="27" spans="1:71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199"/>
    </row>
    <row r="28" spans="1:71" s="2" customFormat="1" ht="13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3" t="s">
        <v>36</v>
      </c>
      <c r="M28" s="233"/>
      <c r="N28" s="233"/>
      <c r="O28" s="233"/>
      <c r="P28" s="233"/>
      <c r="Q28" s="30"/>
      <c r="R28" s="30"/>
      <c r="S28" s="30"/>
      <c r="T28" s="30"/>
      <c r="U28" s="30"/>
      <c r="V28" s="30"/>
      <c r="W28" s="233" t="s">
        <v>37</v>
      </c>
      <c r="X28" s="233"/>
      <c r="Y28" s="233"/>
      <c r="Z28" s="233"/>
      <c r="AA28" s="233"/>
      <c r="AB28" s="233"/>
      <c r="AC28" s="233"/>
      <c r="AD28" s="233"/>
      <c r="AE28" s="233"/>
      <c r="AF28" s="30"/>
      <c r="AG28" s="30"/>
      <c r="AH28" s="30"/>
      <c r="AI28" s="30"/>
      <c r="AJ28" s="30"/>
      <c r="AK28" s="233" t="s">
        <v>38</v>
      </c>
      <c r="AL28" s="233"/>
      <c r="AM28" s="233"/>
      <c r="AN28" s="233"/>
      <c r="AO28" s="233"/>
      <c r="AP28" s="30"/>
      <c r="AQ28" s="30"/>
      <c r="AR28" s="31"/>
      <c r="BE28" s="199"/>
    </row>
    <row r="29" spans="1:71" s="3" customFormat="1" ht="14.4" customHeight="1">
      <c r="B29" s="35"/>
      <c r="D29" s="25" t="s">
        <v>39</v>
      </c>
      <c r="F29" s="25" t="s">
        <v>40</v>
      </c>
      <c r="L29" s="234">
        <v>0.2</v>
      </c>
      <c r="M29" s="197"/>
      <c r="N29" s="197"/>
      <c r="O29" s="197"/>
      <c r="P29" s="197"/>
      <c r="W29" s="196">
        <f>ROUND(AZ94, 2)</f>
        <v>0</v>
      </c>
      <c r="X29" s="197"/>
      <c r="Y29" s="197"/>
      <c r="Z29" s="197"/>
      <c r="AA29" s="197"/>
      <c r="AB29" s="197"/>
      <c r="AC29" s="197"/>
      <c r="AD29" s="197"/>
      <c r="AE29" s="197"/>
      <c r="AK29" s="196">
        <f>ROUND(AV94, 2)</f>
        <v>0</v>
      </c>
      <c r="AL29" s="197"/>
      <c r="AM29" s="197"/>
      <c r="AN29" s="197"/>
      <c r="AO29" s="197"/>
      <c r="AR29" s="35"/>
      <c r="BE29" s="200"/>
    </row>
    <row r="30" spans="1:71" s="3" customFormat="1" ht="14.4" customHeight="1">
      <c r="B30" s="35"/>
      <c r="F30" s="25" t="s">
        <v>41</v>
      </c>
      <c r="L30" s="234">
        <v>0.2</v>
      </c>
      <c r="M30" s="197"/>
      <c r="N30" s="197"/>
      <c r="O30" s="197"/>
      <c r="P30" s="197"/>
      <c r="W30" s="196">
        <f>ROUND(BA94, 2)</f>
        <v>0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 2)</f>
        <v>0</v>
      </c>
      <c r="AL30" s="197"/>
      <c r="AM30" s="197"/>
      <c r="AN30" s="197"/>
      <c r="AO30" s="197"/>
      <c r="AR30" s="35"/>
      <c r="BE30" s="200"/>
    </row>
    <row r="31" spans="1:71" s="3" customFormat="1" ht="14.4" hidden="1" customHeight="1">
      <c r="B31" s="35"/>
      <c r="F31" s="25" t="s">
        <v>42</v>
      </c>
      <c r="L31" s="234">
        <v>0.2</v>
      </c>
      <c r="M31" s="197"/>
      <c r="N31" s="197"/>
      <c r="O31" s="197"/>
      <c r="P31" s="197"/>
      <c r="W31" s="196">
        <f>ROUND(BB94, 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5"/>
      <c r="BE31" s="200"/>
    </row>
    <row r="32" spans="1:71" s="3" customFormat="1" ht="14.4" hidden="1" customHeight="1">
      <c r="B32" s="35"/>
      <c r="F32" s="25" t="s">
        <v>43</v>
      </c>
      <c r="L32" s="234">
        <v>0.2</v>
      </c>
      <c r="M32" s="197"/>
      <c r="N32" s="197"/>
      <c r="O32" s="197"/>
      <c r="P32" s="197"/>
      <c r="W32" s="196">
        <f>ROUND(BC94, 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5"/>
      <c r="BE32" s="200"/>
    </row>
    <row r="33" spans="1:57" s="3" customFormat="1" ht="14.4" hidden="1" customHeight="1">
      <c r="B33" s="35"/>
      <c r="F33" s="25" t="s">
        <v>44</v>
      </c>
      <c r="L33" s="234">
        <v>0</v>
      </c>
      <c r="M33" s="197"/>
      <c r="N33" s="197"/>
      <c r="O33" s="197"/>
      <c r="P33" s="197"/>
      <c r="W33" s="196">
        <f>ROUND(BD94, 2)</f>
        <v>0</v>
      </c>
      <c r="X33" s="197"/>
      <c r="Y33" s="197"/>
      <c r="Z33" s="197"/>
      <c r="AA33" s="197"/>
      <c r="AB33" s="197"/>
      <c r="AC33" s="197"/>
      <c r="AD33" s="197"/>
      <c r="AE33" s="197"/>
      <c r="AK33" s="196">
        <v>0</v>
      </c>
      <c r="AL33" s="197"/>
      <c r="AM33" s="197"/>
      <c r="AN33" s="197"/>
      <c r="AO33" s="197"/>
      <c r="AR33" s="35"/>
      <c r="BE33" s="200"/>
    </row>
    <row r="34" spans="1:57" s="2" customFormat="1" ht="6.9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199"/>
    </row>
    <row r="35" spans="1:57" s="2" customFormat="1" ht="25.95" customHeight="1">
      <c r="A35" s="30"/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03" t="s">
        <v>47</v>
      </c>
      <c r="Y35" s="204"/>
      <c r="Z35" s="204"/>
      <c r="AA35" s="204"/>
      <c r="AB35" s="204"/>
      <c r="AC35" s="38"/>
      <c r="AD35" s="38"/>
      <c r="AE35" s="38"/>
      <c r="AF35" s="38"/>
      <c r="AG35" s="38"/>
      <c r="AH35" s="38"/>
      <c r="AI35" s="38"/>
      <c r="AJ35" s="38"/>
      <c r="AK35" s="205">
        <f>SUM(AK26:AK33)</f>
        <v>0</v>
      </c>
      <c r="AL35" s="204"/>
      <c r="AM35" s="204"/>
      <c r="AN35" s="204"/>
      <c r="AO35" s="206"/>
      <c r="AP35" s="36"/>
      <c r="AQ35" s="36"/>
      <c r="AR35" s="31"/>
      <c r="BE35" s="30"/>
    </row>
    <row r="36" spans="1:57" s="2" customFormat="1" ht="6.9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" customHeight="1">
      <c r="B38" s="18"/>
      <c r="AR38" s="18"/>
    </row>
    <row r="39" spans="1:57" s="1" customFormat="1" ht="14.4" customHeight="1">
      <c r="B39" s="18"/>
      <c r="AR39" s="18"/>
    </row>
    <row r="40" spans="1:57" s="1" customFormat="1" ht="14.4" customHeight="1">
      <c r="B40" s="18"/>
      <c r="AR40" s="18"/>
    </row>
    <row r="41" spans="1:57" s="1" customFormat="1" ht="14.4" customHeight="1">
      <c r="B41" s="18"/>
      <c r="AR41" s="18"/>
    </row>
    <row r="42" spans="1:57" s="1" customFormat="1" ht="14.4" customHeight="1">
      <c r="B42" s="18"/>
      <c r="AR42" s="18"/>
    </row>
    <row r="43" spans="1:57" s="1" customFormat="1" ht="14.4" customHeight="1">
      <c r="B43" s="18"/>
      <c r="AR43" s="18"/>
    </row>
    <row r="44" spans="1:57" s="1" customFormat="1" ht="14.4" customHeight="1">
      <c r="B44" s="18"/>
      <c r="AR44" s="18"/>
    </row>
    <row r="45" spans="1:57" s="1" customFormat="1" ht="14.4" customHeight="1">
      <c r="B45" s="18"/>
      <c r="AR45" s="18"/>
    </row>
    <row r="46" spans="1:57" s="1" customFormat="1" ht="14.4" customHeight="1">
      <c r="B46" s="18"/>
      <c r="AR46" s="18"/>
    </row>
    <row r="47" spans="1:57" s="1" customFormat="1" ht="14.4" customHeight="1">
      <c r="B47" s="18"/>
      <c r="AR47" s="18"/>
    </row>
    <row r="48" spans="1:57" s="1" customFormat="1" ht="14.4" customHeight="1">
      <c r="B48" s="18"/>
      <c r="AR48" s="18"/>
    </row>
    <row r="49" spans="1:57" s="2" customFormat="1" ht="14.4" customHeight="1">
      <c r="B49" s="40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R49" s="40"/>
    </row>
    <row r="50" spans="1:57" ht="10.199999999999999">
      <c r="B50" s="18"/>
      <c r="AR50" s="18"/>
    </row>
    <row r="51" spans="1:57" ht="10.199999999999999">
      <c r="B51" s="18"/>
      <c r="AR51" s="18"/>
    </row>
    <row r="52" spans="1:57" ht="10.199999999999999">
      <c r="B52" s="18"/>
      <c r="AR52" s="18"/>
    </row>
    <row r="53" spans="1:57" ht="10.199999999999999">
      <c r="B53" s="18"/>
      <c r="AR53" s="18"/>
    </row>
    <row r="54" spans="1:57" ht="10.199999999999999">
      <c r="B54" s="18"/>
      <c r="AR54" s="18"/>
    </row>
    <row r="55" spans="1:57" ht="10.199999999999999">
      <c r="B55" s="18"/>
      <c r="AR55" s="18"/>
    </row>
    <row r="56" spans="1:57" ht="10.199999999999999">
      <c r="B56" s="18"/>
      <c r="AR56" s="18"/>
    </row>
    <row r="57" spans="1:57" ht="10.199999999999999">
      <c r="B57" s="18"/>
      <c r="AR57" s="18"/>
    </row>
    <row r="58" spans="1:57" ht="10.199999999999999">
      <c r="B58" s="18"/>
      <c r="AR58" s="18"/>
    </row>
    <row r="59" spans="1:57" ht="10.199999999999999">
      <c r="B59" s="18"/>
      <c r="AR59" s="18"/>
    </row>
    <row r="60" spans="1:57" s="2" customFormat="1" ht="13.2">
      <c r="A60" s="30"/>
      <c r="B60" s="31"/>
      <c r="C60" s="30"/>
      <c r="D60" s="43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51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50</v>
      </c>
      <c r="AI60" s="33"/>
      <c r="AJ60" s="33"/>
      <c r="AK60" s="33"/>
      <c r="AL60" s="33"/>
      <c r="AM60" s="43" t="s">
        <v>51</v>
      </c>
      <c r="AN60" s="33"/>
      <c r="AO60" s="33"/>
      <c r="AP60" s="30"/>
      <c r="AQ60" s="30"/>
      <c r="AR60" s="31"/>
      <c r="BE60" s="30"/>
    </row>
    <row r="61" spans="1:57" ht="10.199999999999999">
      <c r="B61" s="18"/>
      <c r="AR61" s="18"/>
    </row>
    <row r="62" spans="1:57" ht="10.199999999999999">
      <c r="B62" s="18"/>
      <c r="AR62" s="18"/>
    </row>
    <row r="63" spans="1:57" ht="10.199999999999999">
      <c r="B63" s="18"/>
      <c r="AR63" s="18"/>
    </row>
    <row r="64" spans="1:57" s="2" customFormat="1" ht="13.2">
      <c r="A64" s="30"/>
      <c r="B64" s="31"/>
      <c r="C64" s="30"/>
      <c r="D64" s="41" t="s">
        <v>52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53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 ht="10.199999999999999">
      <c r="B65" s="18"/>
      <c r="AR65" s="18"/>
    </row>
    <row r="66" spans="1:57" ht="10.199999999999999">
      <c r="B66" s="18"/>
      <c r="AR66" s="18"/>
    </row>
    <row r="67" spans="1:57" ht="10.199999999999999">
      <c r="B67" s="18"/>
      <c r="AR67" s="18"/>
    </row>
    <row r="68" spans="1:57" ht="10.199999999999999">
      <c r="B68" s="18"/>
      <c r="AR68" s="18"/>
    </row>
    <row r="69" spans="1:57" ht="10.199999999999999">
      <c r="B69" s="18"/>
      <c r="AR69" s="18"/>
    </row>
    <row r="70" spans="1:57" ht="10.199999999999999">
      <c r="B70" s="18"/>
      <c r="AR70" s="18"/>
    </row>
    <row r="71" spans="1:57" ht="10.199999999999999">
      <c r="B71" s="18"/>
      <c r="AR71" s="18"/>
    </row>
    <row r="72" spans="1:57" ht="10.199999999999999">
      <c r="B72" s="18"/>
      <c r="AR72" s="18"/>
    </row>
    <row r="73" spans="1:57" ht="10.199999999999999">
      <c r="B73" s="18"/>
      <c r="AR73" s="18"/>
    </row>
    <row r="74" spans="1:57" ht="10.199999999999999">
      <c r="B74" s="18"/>
      <c r="AR74" s="18"/>
    </row>
    <row r="75" spans="1:57" s="2" customFormat="1" ht="13.2">
      <c r="A75" s="30"/>
      <c r="B75" s="31"/>
      <c r="C75" s="30"/>
      <c r="D75" s="43" t="s">
        <v>50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51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50</v>
      </c>
      <c r="AI75" s="33"/>
      <c r="AJ75" s="33"/>
      <c r="AK75" s="33"/>
      <c r="AL75" s="33"/>
      <c r="AM75" s="43" t="s">
        <v>51</v>
      </c>
      <c r="AN75" s="33"/>
      <c r="AO75" s="33"/>
      <c r="AP75" s="30"/>
      <c r="AQ75" s="30"/>
      <c r="AR75" s="31"/>
      <c r="BE75" s="30"/>
    </row>
    <row r="76" spans="1:57" s="2" customFormat="1" ht="10.199999999999999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" customHeight="1">
      <c r="A82" s="30"/>
      <c r="B82" s="31"/>
      <c r="C82" s="19" t="s">
        <v>54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5" t="s">
        <v>12</v>
      </c>
      <c r="L84" s="4" t="str">
        <f>K5</f>
        <v>210419</v>
      </c>
      <c r="AR84" s="49"/>
    </row>
    <row r="85" spans="1:91" s="5" customFormat="1" ht="36.9" customHeight="1">
      <c r="B85" s="50"/>
      <c r="C85" s="51" t="s">
        <v>15</v>
      </c>
      <c r="L85" s="211" t="str">
        <f>K6</f>
        <v>Rekonštrukcia kotolne energobloku ĽN a výmena rozvodov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R85" s="50"/>
    </row>
    <row r="86" spans="1:91" s="2" customFormat="1" ht="6.9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5" t="s">
        <v>19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parcela č. 831/23, k.ú. Stará Lubovňa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5" t="s">
        <v>21</v>
      </c>
      <c r="AJ87" s="30"/>
      <c r="AK87" s="30"/>
      <c r="AL87" s="30"/>
      <c r="AM87" s="213" t="str">
        <f>IF(AN8= "","",AN8)</f>
        <v>19. 4. 2021</v>
      </c>
      <c r="AN87" s="213"/>
      <c r="AO87" s="30"/>
      <c r="AP87" s="30"/>
      <c r="AQ87" s="30"/>
      <c r="AR87" s="31"/>
      <c r="BE87" s="30"/>
    </row>
    <row r="88" spans="1:9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15" customHeight="1">
      <c r="A89" s="30"/>
      <c r="B89" s="31"/>
      <c r="C89" s="25" t="s">
        <v>23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Mesto Stará Ľubovňa, Obchodná 1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5" t="s">
        <v>29</v>
      </c>
      <c r="AJ89" s="30"/>
      <c r="AK89" s="30"/>
      <c r="AL89" s="30"/>
      <c r="AM89" s="209" t="str">
        <f>IF(E17="","",E17)</f>
        <v xml:space="preserve"> </v>
      </c>
      <c r="AN89" s="210"/>
      <c r="AO89" s="210"/>
      <c r="AP89" s="210"/>
      <c r="AQ89" s="30"/>
      <c r="AR89" s="31"/>
      <c r="AS89" s="214" t="s">
        <v>55</v>
      </c>
      <c r="AT89" s="215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15" customHeight="1">
      <c r="A90" s="30"/>
      <c r="B90" s="31"/>
      <c r="C90" s="25" t="s">
        <v>27</v>
      </c>
      <c r="D90" s="30"/>
      <c r="E90" s="30"/>
      <c r="F90" s="30"/>
      <c r="G90" s="30"/>
      <c r="H90" s="30"/>
      <c r="I90" s="30"/>
      <c r="J90" s="30"/>
      <c r="K90" s="30"/>
      <c r="L90" s="4" t="str">
        <f>IF(E14= "Vyplň údaj","",E14)</f>
        <v/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5" t="s">
        <v>32</v>
      </c>
      <c r="AJ90" s="30"/>
      <c r="AK90" s="30"/>
      <c r="AL90" s="30"/>
      <c r="AM90" s="209" t="str">
        <f>IF(E20="","",E20)</f>
        <v>Ľ. Krempaský</v>
      </c>
      <c r="AN90" s="210"/>
      <c r="AO90" s="210"/>
      <c r="AP90" s="210"/>
      <c r="AQ90" s="30"/>
      <c r="AR90" s="31"/>
      <c r="AS90" s="216"/>
      <c r="AT90" s="217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8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6"/>
      <c r="AT91" s="217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218" t="s">
        <v>56</v>
      </c>
      <c r="D92" s="219"/>
      <c r="E92" s="219"/>
      <c r="F92" s="219"/>
      <c r="G92" s="219"/>
      <c r="H92" s="58"/>
      <c r="I92" s="220" t="s">
        <v>57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1" t="s">
        <v>58</v>
      </c>
      <c r="AH92" s="219"/>
      <c r="AI92" s="219"/>
      <c r="AJ92" s="219"/>
      <c r="AK92" s="219"/>
      <c r="AL92" s="219"/>
      <c r="AM92" s="219"/>
      <c r="AN92" s="220" t="s">
        <v>59</v>
      </c>
      <c r="AO92" s="219"/>
      <c r="AP92" s="222"/>
      <c r="AQ92" s="59" t="s">
        <v>60</v>
      </c>
      <c r="AR92" s="31"/>
      <c r="AS92" s="60" t="s">
        <v>61</v>
      </c>
      <c r="AT92" s="61" t="s">
        <v>62</v>
      </c>
      <c r="AU92" s="61" t="s">
        <v>63</v>
      </c>
      <c r="AV92" s="61" t="s">
        <v>64</v>
      </c>
      <c r="AW92" s="61" t="s">
        <v>65</v>
      </c>
      <c r="AX92" s="61" t="s">
        <v>66</v>
      </c>
      <c r="AY92" s="61" t="s">
        <v>67</v>
      </c>
      <c r="AZ92" s="61" t="s">
        <v>68</v>
      </c>
      <c r="BA92" s="61" t="s">
        <v>69</v>
      </c>
      <c r="BB92" s="61" t="s">
        <v>70</v>
      </c>
      <c r="BC92" s="61" t="s">
        <v>71</v>
      </c>
      <c r="BD92" s="62" t="s">
        <v>72</v>
      </c>
      <c r="BE92" s="30"/>
    </row>
    <row r="93" spans="1:91" s="2" customFormat="1" ht="10.8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6">
        <f>ROUND(AG95,2)</f>
        <v>0</v>
      </c>
      <c r="AH94" s="226"/>
      <c r="AI94" s="226"/>
      <c r="AJ94" s="226"/>
      <c r="AK94" s="226"/>
      <c r="AL94" s="226"/>
      <c r="AM94" s="226"/>
      <c r="AN94" s="227">
        <f>SUM(AG94,AT94)</f>
        <v>0</v>
      </c>
      <c r="AO94" s="227"/>
      <c r="AP94" s="227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4</v>
      </c>
      <c r="BX94" s="75" t="s">
        <v>78</v>
      </c>
      <c r="CL94" s="75" t="s">
        <v>1</v>
      </c>
    </row>
    <row r="95" spans="1:91" s="7" customFormat="1" ht="16.5" customHeight="1">
      <c r="A95" s="77" t="s">
        <v>79</v>
      </c>
      <c r="B95" s="78"/>
      <c r="C95" s="79"/>
      <c r="D95" s="225" t="s">
        <v>80</v>
      </c>
      <c r="E95" s="225"/>
      <c r="F95" s="225"/>
      <c r="G95" s="225"/>
      <c r="H95" s="225"/>
      <c r="I95" s="80"/>
      <c r="J95" s="225" t="s">
        <v>81</v>
      </c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3">
        <f>'1 - Elektroinštalácia'!J30</f>
        <v>0</v>
      </c>
      <c r="AH95" s="224"/>
      <c r="AI95" s="224"/>
      <c r="AJ95" s="224"/>
      <c r="AK95" s="224"/>
      <c r="AL95" s="224"/>
      <c r="AM95" s="224"/>
      <c r="AN95" s="223">
        <f>SUM(AG95,AT95)</f>
        <v>0</v>
      </c>
      <c r="AO95" s="224"/>
      <c r="AP95" s="224"/>
      <c r="AQ95" s="81" t="s">
        <v>82</v>
      </c>
      <c r="AR95" s="78"/>
      <c r="AS95" s="82">
        <v>0</v>
      </c>
      <c r="AT95" s="83">
        <f>ROUND(SUM(AV95:AW95),2)</f>
        <v>0</v>
      </c>
      <c r="AU95" s="84">
        <f>'1 - Elektroinštalácia'!P119</f>
        <v>0</v>
      </c>
      <c r="AV95" s="83">
        <f>'1 - Elektroinštalácia'!J33</f>
        <v>0</v>
      </c>
      <c r="AW95" s="83">
        <f>'1 - Elektroinštalácia'!J34</f>
        <v>0</v>
      </c>
      <c r="AX95" s="83">
        <f>'1 - Elektroinštalácia'!J35</f>
        <v>0</v>
      </c>
      <c r="AY95" s="83">
        <f>'1 - Elektroinštalácia'!J36</f>
        <v>0</v>
      </c>
      <c r="AZ95" s="83">
        <f>'1 - Elektroinštalácia'!F33</f>
        <v>0</v>
      </c>
      <c r="BA95" s="83">
        <f>'1 - Elektroinštalácia'!F34</f>
        <v>0</v>
      </c>
      <c r="BB95" s="83">
        <f>'1 - Elektroinštalácia'!F35</f>
        <v>0</v>
      </c>
      <c r="BC95" s="83">
        <f>'1 - Elektroinštalácia'!F36</f>
        <v>0</v>
      </c>
      <c r="BD95" s="85">
        <f>'1 - Elektroinštalácia'!F37</f>
        <v>0</v>
      </c>
      <c r="BT95" s="86" t="s">
        <v>80</v>
      </c>
      <c r="BV95" s="86" t="s">
        <v>77</v>
      </c>
      <c r="BW95" s="86" t="s">
        <v>83</v>
      </c>
      <c r="BX95" s="86" t="s">
        <v>4</v>
      </c>
      <c r="CL95" s="86" t="s">
        <v>1</v>
      </c>
      <c r="CM95" s="86" t="s">
        <v>75</v>
      </c>
    </row>
    <row r="96" spans="1:91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" customHeight="1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 - Elektroinštaláci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9"/>
  <sheetViews>
    <sheetView showGridLines="0" tabSelected="1" topLeftCell="A92" workbookViewId="0">
      <selection activeCell="G204" sqref="G204"/>
    </sheetView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87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87"/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5" t="s">
        <v>83</v>
      </c>
    </row>
    <row r="3" spans="1:46" s="1" customFormat="1" ht="6.9" customHeight="1">
      <c r="B3" s="16"/>
      <c r="C3" s="17"/>
      <c r="D3" s="17"/>
      <c r="E3" s="17"/>
      <c r="F3" s="17"/>
      <c r="G3" s="17"/>
      <c r="H3" s="17"/>
      <c r="I3" s="88"/>
      <c r="J3" s="17"/>
      <c r="K3" s="17"/>
      <c r="L3" s="18"/>
      <c r="AT3" s="15" t="s">
        <v>75</v>
      </c>
    </row>
    <row r="4" spans="1:46" s="1" customFormat="1" ht="24.9" customHeight="1">
      <c r="B4" s="18"/>
      <c r="D4" s="19" t="s">
        <v>84</v>
      </c>
      <c r="I4" s="87"/>
      <c r="L4" s="18"/>
      <c r="M4" s="89" t="s">
        <v>9</v>
      </c>
      <c r="AT4" s="15" t="s">
        <v>3</v>
      </c>
    </row>
    <row r="5" spans="1:46" s="1" customFormat="1" ht="6.9" customHeight="1">
      <c r="B5" s="18"/>
      <c r="I5" s="87"/>
      <c r="L5" s="18"/>
    </row>
    <row r="6" spans="1:46" s="1" customFormat="1" ht="12" customHeight="1">
      <c r="B6" s="18"/>
      <c r="D6" s="25" t="s">
        <v>15</v>
      </c>
      <c r="I6" s="87"/>
      <c r="L6" s="18"/>
    </row>
    <row r="7" spans="1:46" s="1" customFormat="1" ht="16.5" customHeight="1">
      <c r="B7" s="18"/>
      <c r="E7" s="235" t="str">
        <f>'Rekapitulácia stavby'!K6</f>
        <v>Rekonštrukcia kotolne energobloku ĽN a výmena rozvodov</v>
      </c>
      <c r="F7" s="236"/>
      <c r="G7" s="236"/>
      <c r="H7" s="236"/>
      <c r="I7" s="87"/>
      <c r="L7" s="18"/>
    </row>
    <row r="8" spans="1:46" s="2" customFormat="1" ht="12" customHeight="1">
      <c r="A8" s="30"/>
      <c r="B8" s="31"/>
      <c r="C8" s="30"/>
      <c r="D8" s="25" t="s">
        <v>85</v>
      </c>
      <c r="E8" s="30"/>
      <c r="F8" s="30"/>
      <c r="G8" s="30"/>
      <c r="H8" s="30"/>
      <c r="I8" s="9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1"/>
      <c r="C9" s="30"/>
      <c r="D9" s="30"/>
      <c r="E9" s="211" t="s">
        <v>86</v>
      </c>
      <c r="F9" s="237"/>
      <c r="G9" s="237"/>
      <c r="H9" s="237"/>
      <c r="I9" s="9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0.199999999999999">
      <c r="A10" s="30"/>
      <c r="B10" s="31"/>
      <c r="C10" s="30"/>
      <c r="D10" s="30"/>
      <c r="E10" s="30"/>
      <c r="F10" s="30"/>
      <c r="G10" s="30"/>
      <c r="H10" s="30"/>
      <c r="I10" s="9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1"/>
      <c r="C11" s="30"/>
      <c r="D11" s="25" t="s">
        <v>17</v>
      </c>
      <c r="E11" s="30"/>
      <c r="F11" s="23" t="s">
        <v>1</v>
      </c>
      <c r="G11" s="30"/>
      <c r="H11" s="30"/>
      <c r="I11" s="91" t="s">
        <v>18</v>
      </c>
      <c r="J11" s="23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1"/>
      <c r="C12" s="30"/>
      <c r="D12" s="25" t="s">
        <v>19</v>
      </c>
      <c r="E12" s="30"/>
      <c r="F12" s="23" t="s">
        <v>20</v>
      </c>
      <c r="G12" s="30"/>
      <c r="H12" s="30"/>
      <c r="I12" s="91" t="s">
        <v>21</v>
      </c>
      <c r="J12" s="53" t="str">
        <f>'Rekapitulácia stavby'!AN8</f>
        <v>19. 4. 2021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9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5" t="s">
        <v>23</v>
      </c>
      <c r="E14" s="30"/>
      <c r="F14" s="30"/>
      <c r="G14" s="30"/>
      <c r="H14" s="30"/>
      <c r="I14" s="91" t="s">
        <v>24</v>
      </c>
      <c r="J14" s="23" t="s">
        <v>1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1"/>
      <c r="C15" s="30"/>
      <c r="D15" s="30"/>
      <c r="E15" s="23" t="s">
        <v>25</v>
      </c>
      <c r="F15" s="30"/>
      <c r="G15" s="30"/>
      <c r="H15" s="30"/>
      <c r="I15" s="91" t="s">
        <v>26</v>
      </c>
      <c r="J15" s="23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9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5" t="s">
        <v>27</v>
      </c>
      <c r="E17" s="30"/>
      <c r="F17" s="30"/>
      <c r="G17" s="30"/>
      <c r="H17" s="30"/>
      <c r="I17" s="91" t="s">
        <v>24</v>
      </c>
      <c r="J17" s="26" t="str">
        <f>'Rekapitulácia stavby'!AN13</f>
        <v>Vyplň údaj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38" t="str">
        <f>'Rekapitulácia stavby'!E14</f>
        <v>Vyplň údaj</v>
      </c>
      <c r="F18" s="228"/>
      <c r="G18" s="228"/>
      <c r="H18" s="228"/>
      <c r="I18" s="91" t="s">
        <v>26</v>
      </c>
      <c r="J18" s="26" t="str">
        <f>'Rekapitulácia stavby'!AN14</f>
        <v>Vyplň údaj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9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5" t="s">
        <v>29</v>
      </c>
      <c r="E20" s="30"/>
      <c r="F20" s="30"/>
      <c r="G20" s="30"/>
      <c r="H20" s="30"/>
      <c r="I20" s="91" t="s">
        <v>24</v>
      </c>
      <c r="J20" s="23" t="str">
        <f>IF('Rekapitulácia stavby'!AN16="","",'Rekapitulácia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3" t="str">
        <f>IF('Rekapitulácia stavby'!E17="","",'Rekapitulácia stavby'!E17)</f>
        <v xml:space="preserve"> </v>
      </c>
      <c r="F21" s="30"/>
      <c r="G21" s="30"/>
      <c r="H21" s="30"/>
      <c r="I21" s="91" t="s">
        <v>26</v>
      </c>
      <c r="J21" s="23" t="str">
        <f>IF('Rekapitulácia stavby'!AN17="","",'Rekapitulácia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9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5" t="s">
        <v>32</v>
      </c>
      <c r="E23" s="30"/>
      <c r="F23" s="30"/>
      <c r="G23" s="30"/>
      <c r="H23" s="30"/>
      <c r="I23" s="91" t="s">
        <v>24</v>
      </c>
      <c r="J23" s="23" t="s">
        <v>1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3" t="s">
        <v>33</v>
      </c>
      <c r="F24" s="30"/>
      <c r="G24" s="30"/>
      <c r="H24" s="30"/>
      <c r="I24" s="91" t="s">
        <v>26</v>
      </c>
      <c r="J24" s="23" t="s">
        <v>1</v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9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5" t="s">
        <v>34</v>
      </c>
      <c r="E26" s="30"/>
      <c r="F26" s="30"/>
      <c r="G26" s="30"/>
      <c r="H26" s="30"/>
      <c r="I26" s="9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2"/>
      <c r="B27" s="93"/>
      <c r="C27" s="92"/>
      <c r="D27" s="92"/>
      <c r="E27" s="232" t="s">
        <v>1</v>
      </c>
      <c r="F27" s="232"/>
      <c r="G27" s="232"/>
      <c r="H27" s="232"/>
      <c r="I27" s="94"/>
      <c r="J27" s="92"/>
      <c r="K27" s="92"/>
      <c r="L27" s="95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9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96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7" t="s">
        <v>35</v>
      </c>
      <c r="E30" s="30"/>
      <c r="F30" s="30"/>
      <c r="G30" s="30"/>
      <c r="H30" s="30"/>
      <c r="I30" s="90"/>
      <c r="J30" s="69">
        <f>ROUND(J119, 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96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37</v>
      </c>
      <c r="G32" s="30"/>
      <c r="H32" s="30"/>
      <c r="I32" s="98" t="s">
        <v>36</v>
      </c>
      <c r="J32" s="34" t="s">
        <v>38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9" t="s">
        <v>39</v>
      </c>
      <c r="E33" s="25" t="s">
        <v>40</v>
      </c>
      <c r="F33" s="100">
        <f>ROUND((SUM(BE119:BE208)),  2)</f>
        <v>0</v>
      </c>
      <c r="G33" s="30"/>
      <c r="H33" s="30"/>
      <c r="I33" s="101">
        <v>0.2</v>
      </c>
      <c r="J33" s="100">
        <f>ROUND(((SUM(BE119:BE208))*I33),  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5" t="s">
        <v>41</v>
      </c>
      <c r="F34" s="100">
        <f>ROUND((SUM(BF119:BF208)),  2)</f>
        <v>0</v>
      </c>
      <c r="G34" s="30"/>
      <c r="H34" s="30"/>
      <c r="I34" s="101">
        <v>0.2</v>
      </c>
      <c r="J34" s="100">
        <f>ROUND(((SUM(BF119:BF208))*I34),  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hidden="1" customHeight="1">
      <c r="A35" s="30"/>
      <c r="B35" s="31"/>
      <c r="C35" s="30"/>
      <c r="D35" s="30"/>
      <c r="E35" s="25" t="s">
        <v>42</v>
      </c>
      <c r="F35" s="100">
        <f>ROUND((SUM(BG119:BG208)),  2)</f>
        <v>0</v>
      </c>
      <c r="G35" s="30"/>
      <c r="H35" s="30"/>
      <c r="I35" s="101">
        <v>0.2</v>
      </c>
      <c r="J35" s="100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hidden="1" customHeight="1">
      <c r="A36" s="30"/>
      <c r="B36" s="31"/>
      <c r="C36" s="30"/>
      <c r="D36" s="30"/>
      <c r="E36" s="25" t="s">
        <v>43</v>
      </c>
      <c r="F36" s="100">
        <f>ROUND((SUM(BH119:BH208)),  2)</f>
        <v>0</v>
      </c>
      <c r="G36" s="30"/>
      <c r="H36" s="30"/>
      <c r="I36" s="101">
        <v>0.2</v>
      </c>
      <c r="J36" s="100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hidden="1" customHeight="1">
      <c r="A37" s="30"/>
      <c r="B37" s="31"/>
      <c r="C37" s="30"/>
      <c r="D37" s="30"/>
      <c r="E37" s="25" t="s">
        <v>44</v>
      </c>
      <c r="F37" s="100">
        <f>ROUND((SUM(BI119:BI208)),  2)</f>
        <v>0</v>
      </c>
      <c r="G37" s="30"/>
      <c r="H37" s="30"/>
      <c r="I37" s="101">
        <v>0</v>
      </c>
      <c r="J37" s="100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9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2"/>
      <c r="D39" s="103" t="s">
        <v>45</v>
      </c>
      <c r="E39" s="58"/>
      <c r="F39" s="58"/>
      <c r="G39" s="104" t="s">
        <v>46</v>
      </c>
      <c r="H39" s="105" t="s">
        <v>47</v>
      </c>
      <c r="I39" s="106"/>
      <c r="J39" s="107">
        <f>SUM(J30:J37)</f>
        <v>0</v>
      </c>
      <c r="K39" s="108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9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" customHeight="1">
      <c r="B41" s="18"/>
      <c r="I41" s="87"/>
      <c r="L41" s="18"/>
    </row>
    <row r="42" spans="1:31" s="1" customFormat="1" ht="14.4" customHeight="1">
      <c r="B42" s="18"/>
      <c r="I42" s="87"/>
      <c r="L42" s="18"/>
    </row>
    <row r="43" spans="1:31" s="1" customFormat="1" ht="14.4" customHeight="1">
      <c r="B43" s="18"/>
      <c r="I43" s="87"/>
      <c r="L43" s="18"/>
    </row>
    <row r="44" spans="1:31" s="1" customFormat="1" ht="14.4" customHeight="1">
      <c r="B44" s="18"/>
      <c r="I44" s="87"/>
      <c r="L44" s="18"/>
    </row>
    <row r="45" spans="1:31" s="1" customFormat="1" ht="14.4" customHeight="1">
      <c r="B45" s="18"/>
      <c r="I45" s="87"/>
      <c r="L45" s="18"/>
    </row>
    <row r="46" spans="1:31" s="1" customFormat="1" ht="14.4" customHeight="1">
      <c r="B46" s="18"/>
      <c r="I46" s="87"/>
      <c r="L46" s="18"/>
    </row>
    <row r="47" spans="1:31" s="1" customFormat="1" ht="14.4" customHeight="1">
      <c r="B47" s="18"/>
      <c r="I47" s="87"/>
      <c r="L47" s="18"/>
    </row>
    <row r="48" spans="1:31" s="1" customFormat="1" ht="14.4" customHeight="1">
      <c r="B48" s="18"/>
      <c r="I48" s="87"/>
      <c r="L48" s="18"/>
    </row>
    <row r="49" spans="1:31" s="1" customFormat="1" ht="14.4" customHeight="1">
      <c r="B49" s="18"/>
      <c r="I49" s="87"/>
      <c r="L49" s="18"/>
    </row>
    <row r="50" spans="1:31" s="2" customFormat="1" ht="14.4" customHeight="1">
      <c r="B50" s="40"/>
      <c r="D50" s="41" t="s">
        <v>48</v>
      </c>
      <c r="E50" s="42"/>
      <c r="F50" s="42"/>
      <c r="G50" s="41" t="s">
        <v>49</v>
      </c>
      <c r="H50" s="42"/>
      <c r="I50" s="109"/>
      <c r="J50" s="42"/>
      <c r="K50" s="42"/>
      <c r="L50" s="40"/>
    </row>
    <row r="51" spans="1:31" ht="10.199999999999999">
      <c r="B51" s="18"/>
      <c r="L51" s="18"/>
    </row>
    <row r="52" spans="1:31" ht="10.199999999999999">
      <c r="B52" s="18"/>
      <c r="L52" s="18"/>
    </row>
    <row r="53" spans="1:31" ht="10.199999999999999">
      <c r="B53" s="18"/>
      <c r="L53" s="18"/>
    </row>
    <row r="54" spans="1:31" ht="10.199999999999999">
      <c r="B54" s="18"/>
      <c r="L54" s="18"/>
    </row>
    <row r="55" spans="1:31" ht="10.199999999999999">
      <c r="B55" s="18"/>
      <c r="L55" s="18"/>
    </row>
    <row r="56" spans="1:31" ht="10.199999999999999">
      <c r="B56" s="18"/>
      <c r="L56" s="18"/>
    </row>
    <row r="57" spans="1:31" ht="10.199999999999999">
      <c r="B57" s="18"/>
      <c r="L57" s="18"/>
    </row>
    <row r="58" spans="1:31" ht="10.199999999999999">
      <c r="B58" s="18"/>
      <c r="L58" s="18"/>
    </row>
    <row r="59" spans="1:31" ht="10.199999999999999">
      <c r="B59" s="18"/>
      <c r="L59" s="18"/>
    </row>
    <row r="60" spans="1:31" ht="10.199999999999999">
      <c r="B60" s="18"/>
      <c r="L60" s="18"/>
    </row>
    <row r="61" spans="1:31" s="2" customFormat="1" ht="13.2">
      <c r="A61" s="30"/>
      <c r="B61" s="31"/>
      <c r="C61" s="30"/>
      <c r="D61" s="43" t="s">
        <v>50</v>
      </c>
      <c r="E61" s="33"/>
      <c r="F61" s="110" t="s">
        <v>51</v>
      </c>
      <c r="G61" s="43" t="s">
        <v>50</v>
      </c>
      <c r="H61" s="33"/>
      <c r="I61" s="111"/>
      <c r="J61" s="112" t="s">
        <v>51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0.199999999999999">
      <c r="B62" s="18"/>
      <c r="L62" s="18"/>
    </row>
    <row r="63" spans="1:31" ht="10.199999999999999">
      <c r="B63" s="18"/>
      <c r="L63" s="18"/>
    </row>
    <row r="64" spans="1:31" ht="10.199999999999999">
      <c r="B64" s="18"/>
      <c r="L64" s="18"/>
    </row>
    <row r="65" spans="1:31" s="2" customFormat="1" ht="13.2">
      <c r="A65" s="30"/>
      <c r="B65" s="31"/>
      <c r="C65" s="30"/>
      <c r="D65" s="41" t="s">
        <v>52</v>
      </c>
      <c r="E65" s="44"/>
      <c r="F65" s="44"/>
      <c r="G65" s="41" t="s">
        <v>53</v>
      </c>
      <c r="H65" s="44"/>
      <c r="I65" s="113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0.199999999999999">
      <c r="B66" s="18"/>
      <c r="L66" s="18"/>
    </row>
    <row r="67" spans="1:31" ht="10.199999999999999">
      <c r="B67" s="18"/>
      <c r="L67" s="18"/>
    </row>
    <row r="68" spans="1:31" ht="10.199999999999999">
      <c r="B68" s="18"/>
      <c r="L68" s="18"/>
    </row>
    <row r="69" spans="1:31" ht="10.199999999999999">
      <c r="B69" s="18"/>
      <c r="L69" s="18"/>
    </row>
    <row r="70" spans="1:31" ht="10.199999999999999">
      <c r="B70" s="18"/>
      <c r="L70" s="18"/>
    </row>
    <row r="71" spans="1:31" ht="10.199999999999999">
      <c r="B71" s="18"/>
      <c r="L71" s="18"/>
    </row>
    <row r="72" spans="1:31" ht="10.199999999999999">
      <c r="B72" s="18"/>
      <c r="L72" s="18"/>
    </row>
    <row r="73" spans="1:31" ht="10.199999999999999">
      <c r="B73" s="18"/>
      <c r="L73" s="18"/>
    </row>
    <row r="74" spans="1:31" ht="10.199999999999999">
      <c r="B74" s="18"/>
      <c r="L74" s="18"/>
    </row>
    <row r="75" spans="1:31" ht="10.199999999999999">
      <c r="B75" s="18"/>
      <c r="L75" s="18"/>
    </row>
    <row r="76" spans="1:31" s="2" customFormat="1" ht="13.2">
      <c r="A76" s="30"/>
      <c r="B76" s="31"/>
      <c r="C76" s="30"/>
      <c r="D76" s="43" t="s">
        <v>50</v>
      </c>
      <c r="E76" s="33"/>
      <c r="F76" s="110" t="s">
        <v>51</v>
      </c>
      <c r="G76" s="43" t="s">
        <v>50</v>
      </c>
      <c r="H76" s="33"/>
      <c r="I76" s="111"/>
      <c r="J76" s="112" t="s">
        <v>51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114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115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" customHeight="1">
      <c r="A82" s="30"/>
      <c r="B82" s="31"/>
      <c r="C82" s="19" t="s">
        <v>87</v>
      </c>
      <c r="D82" s="30"/>
      <c r="E82" s="30"/>
      <c r="F82" s="30"/>
      <c r="G82" s="30"/>
      <c r="H82" s="30"/>
      <c r="I82" s="9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9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15</v>
      </c>
      <c r="D84" s="30"/>
      <c r="E84" s="30"/>
      <c r="F84" s="30"/>
      <c r="G84" s="30"/>
      <c r="H84" s="30"/>
      <c r="I84" s="9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0"/>
      <c r="D85" s="30"/>
      <c r="E85" s="235" t="str">
        <f>E7</f>
        <v>Rekonštrukcia kotolne energobloku ĽN a výmena rozvodov</v>
      </c>
      <c r="F85" s="236"/>
      <c r="G85" s="236"/>
      <c r="H85" s="236"/>
      <c r="I85" s="9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5" t="s">
        <v>85</v>
      </c>
      <c r="D86" s="30"/>
      <c r="E86" s="30"/>
      <c r="F86" s="30"/>
      <c r="G86" s="30"/>
      <c r="H86" s="30"/>
      <c r="I86" s="9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0"/>
      <c r="D87" s="30"/>
      <c r="E87" s="211" t="str">
        <f>E9</f>
        <v>1 - Elektroinštalácia</v>
      </c>
      <c r="F87" s="237"/>
      <c r="G87" s="237"/>
      <c r="H87" s="237"/>
      <c r="I87" s="9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9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5" t="s">
        <v>19</v>
      </c>
      <c r="D89" s="30"/>
      <c r="E89" s="30"/>
      <c r="F89" s="23" t="str">
        <f>F12</f>
        <v>parcela č. 831/23, k.ú. Stará Lubovňa</v>
      </c>
      <c r="G89" s="30"/>
      <c r="H89" s="30"/>
      <c r="I89" s="91" t="s">
        <v>21</v>
      </c>
      <c r="J89" s="53" t="str">
        <f>IF(J12="","",J12)</f>
        <v>19. 4. 2021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9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15" customHeight="1">
      <c r="A91" s="30"/>
      <c r="B91" s="31"/>
      <c r="C91" s="25" t="s">
        <v>23</v>
      </c>
      <c r="D91" s="30"/>
      <c r="E91" s="30"/>
      <c r="F91" s="23" t="str">
        <f>E15</f>
        <v>Mesto Stará Ľubovňa, Obchodná 1</v>
      </c>
      <c r="G91" s="30"/>
      <c r="H91" s="30"/>
      <c r="I91" s="91" t="s">
        <v>29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15" customHeight="1">
      <c r="A92" s="30"/>
      <c r="B92" s="31"/>
      <c r="C92" s="25" t="s">
        <v>27</v>
      </c>
      <c r="D92" s="30"/>
      <c r="E92" s="30"/>
      <c r="F92" s="23" t="str">
        <f>IF(E18="","",E18)</f>
        <v>Vyplň údaj</v>
      </c>
      <c r="G92" s="30"/>
      <c r="H92" s="30"/>
      <c r="I92" s="91" t="s">
        <v>32</v>
      </c>
      <c r="J92" s="28" t="str">
        <f>E24</f>
        <v>Ľ. Krempaský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9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16" t="s">
        <v>88</v>
      </c>
      <c r="D94" s="102"/>
      <c r="E94" s="102"/>
      <c r="F94" s="102"/>
      <c r="G94" s="102"/>
      <c r="H94" s="102"/>
      <c r="I94" s="117"/>
      <c r="J94" s="118" t="s">
        <v>89</v>
      </c>
      <c r="K94" s="102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9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9" t="s">
        <v>90</v>
      </c>
      <c r="D96" s="30"/>
      <c r="E96" s="30"/>
      <c r="F96" s="30"/>
      <c r="G96" s="30"/>
      <c r="H96" s="30"/>
      <c r="I96" s="90"/>
      <c r="J96" s="69">
        <f>J119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5" t="s">
        <v>91</v>
      </c>
    </row>
    <row r="97" spans="1:31" s="9" customFormat="1" ht="24.9" customHeight="1">
      <c r="B97" s="120"/>
      <c r="D97" s="121" t="s">
        <v>92</v>
      </c>
      <c r="E97" s="122"/>
      <c r="F97" s="122"/>
      <c r="G97" s="122"/>
      <c r="H97" s="122"/>
      <c r="I97" s="123"/>
      <c r="J97" s="124">
        <f>J120</f>
        <v>0</v>
      </c>
      <c r="L97" s="120"/>
    </row>
    <row r="98" spans="1:31" s="10" customFormat="1" ht="19.95" customHeight="1">
      <c r="B98" s="125"/>
      <c r="D98" s="126" t="s">
        <v>93</v>
      </c>
      <c r="E98" s="127"/>
      <c r="F98" s="127"/>
      <c r="G98" s="127"/>
      <c r="H98" s="127"/>
      <c r="I98" s="128"/>
      <c r="J98" s="129">
        <f>J121</f>
        <v>0</v>
      </c>
      <c r="L98" s="125"/>
    </row>
    <row r="99" spans="1:31" s="9" customFormat="1" ht="24.9" customHeight="1">
      <c r="B99" s="120"/>
      <c r="D99" s="121" t="s">
        <v>94</v>
      </c>
      <c r="E99" s="122"/>
      <c r="F99" s="122"/>
      <c r="G99" s="122"/>
      <c r="H99" s="122"/>
      <c r="I99" s="123"/>
      <c r="J99" s="124">
        <f>J205</f>
        <v>0</v>
      </c>
      <c r="L99" s="120"/>
    </row>
    <row r="100" spans="1:31" s="2" customFormat="1" ht="21.75" customHeight="1">
      <c r="A100" s="30"/>
      <c r="B100" s="31"/>
      <c r="C100" s="30"/>
      <c r="D100" s="30"/>
      <c r="E100" s="30"/>
      <c r="F100" s="30"/>
      <c r="G100" s="30"/>
      <c r="H100" s="30"/>
      <c r="I100" s="90"/>
      <c r="J100" s="30"/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2" customFormat="1" ht="6.9" customHeight="1">
      <c r="A101" s="30"/>
      <c r="B101" s="45"/>
      <c r="C101" s="46"/>
      <c r="D101" s="46"/>
      <c r="E101" s="46"/>
      <c r="F101" s="46"/>
      <c r="G101" s="46"/>
      <c r="H101" s="46"/>
      <c r="I101" s="114"/>
      <c r="J101" s="46"/>
      <c r="K101" s="46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5" spans="1:31" s="2" customFormat="1" ht="6.9" customHeight="1">
      <c r="A105" s="30"/>
      <c r="B105" s="47"/>
      <c r="C105" s="48"/>
      <c r="D105" s="48"/>
      <c r="E105" s="48"/>
      <c r="F105" s="48"/>
      <c r="G105" s="48"/>
      <c r="H105" s="48"/>
      <c r="I105" s="115"/>
      <c r="J105" s="48"/>
      <c r="K105" s="48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24.9" customHeight="1">
      <c r="A106" s="30"/>
      <c r="B106" s="31"/>
      <c r="C106" s="19" t="s">
        <v>95</v>
      </c>
      <c r="D106" s="30"/>
      <c r="E106" s="30"/>
      <c r="F106" s="30"/>
      <c r="G106" s="30"/>
      <c r="H106" s="30"/>
      <c r="I106" s="9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" customHeight="1">
      <c r="A107" s="30"/>
      <c r="B107" s="31"/>
      <c r="C107" s="30"/>
      <c r="D107" s="30"/>
      <c r="E107" s="30"/>
      <c r="F107" s="30"/>
      <c r="G107" s="30"/>
      <c r="H107" s="30"/>
      <c r="I107" s="9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5" t="s">
        <v>15</v>
      </c>
      <c r="D108" s="30"/>
      <c r="E108" s="30"/>
      <c r="F108" s="30"/>
      <c r="G108" s="30"/>
      <c r="H108" s="30"/>
      <c r="I108" s="9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0"/>
      <c r="D109" s="30"/>
      <c r="E109" s="235" t="str">
        <f>E7</f>
        <v>Rekonštrukcia kotolne energobloku ĽN a výmena rozvodov</v>
      </c>
      <c r="F109" s="236"/>
      <c r="G109" s="236"/>
      <c r="H109" s="236"/>
      <c r="I109" s="9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5" t="s">
        <v>85</v>
      </c>
      <c r="D110" s="30"/>
      <c r="E110" s="30"/>
      <c r="F110" s="30"/>
      <c r="G110" s="30"/>
      <c r="H110" s="30"/>
      <c r="I110" s="9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0"/>
      <c r="D111" s="30"/>
      <c r="E111" s="211" t="str">
        <f>E9</f>
        <v>1 - Elektroinštalácia</v>
      </c>
      <c r="F111" s="237"/>
      <c r="G111" s="237"/>
      <c r="H111" s="237"/>
      <c r="I111" s="9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" customHeight="1">
      <c r="A112" s="30"/>
      <c r="B112" s="31"/>
      <c r="C112" s="30"/>
      <c r="D112" s="30"/>
      <c r="E112" s="30"/>
      <c r="F112" s="30"/>
      <c r="G112" s="30"/>
      <c r="H112" s="30"/>
      <c r="I112" s="9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5" t="s">
        <v>19</v>
      </c>
      <c r="D113" s="30"/>
      <c r="E113" s="30"/>
      <c r="F113" s="23" t="str">
        <f>F12</f>
        <v>parcela č. 831/23, k.ú. Stará Lubovňa</v>
      </c>
      <c r="G113" s="30"/>
      <c r="H113" s="30"/>
      <c r="I113" s="91" t="s">
        <v>21</v>
      </c>
      <c r="J113" s="53" t="str">
        <f>IF(J12="","",J12)</f>
        <v>19. 4. 2021</v>
      </c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6.9" customHeight="1">
      <c r="A114" s="30"/>
      <c r="B114" s="31"/>
      <c r="C114" s="30"/>
      <c r="D114" s="30"/>
      <c r="E114" s="30"/>
      <c r="F114" s="30"/>
      <c r="G114" s="30"/>
      <c r="H114" s="30"/>
      <c r="I114" s="9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5.15" customHeight="1">
      <c r="A115" s="30"/>
      <c r="B115" s="31"/>
      <c r="C115" s="25" t="s">
        <v>23</v>
      </c>
      <c r="D115" s="30"/>
      <c r="E115" s="30"/>
      <c r="F115" s="23" t="str">
        <f>E15</f>
        <v>Mesto Stará Ľubovňa, Obchodná 1</v>
      </c>
      <c r="G115" s="30"/>
      <c r="H115" s="30"/>
      <c r="I115" s="91" t="s">
        <v>29</v>
      </c>
      <c r="J115" s="28" t="str">
        <f>E21</f>
        <v xml:space="preserve"> 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5.15" customHeight="1">
      <c r="A116" s="30"/>
      <c r="B116" s="31"/>
      <c r="C116" s="25" t="s">
        <v>27</v>
      </c>
      <c r="D116" s="30"/>
      <c r="E116" s="30"/>
      <c r="F116" s="23" t="str">
        <f>IF(E18="","",E18)</f>
        <v>Vyplň údaj</v>
      </c>
      <c r="G116" s="30"/>
      <c r="H116" s="30"/>
      <c r="I116" s="91" t="s">
        <v>32</v>
      </c>
      <c r="J116" s="28" t="str">
        <f>E24</f>
        <v>Ľ. Krempaský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0.35" customHeight="1">
      <c r="A117" s="30"/>
      <c r="B117" s="31"/>
      <c r="C117" s="30"/>
      <c r="D117" s="30"/>
      <c r="E117" s="30"/>
      <c r="F117" s="30"/>
      <c r="G117" s="30"/>
      <c r="H117" s="30"/>
      <c r="I117" s="9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11" customFormat="1" ht="29.25" customHeight="1">
      <c r="A118" s="130"/>
      <c r="B118" s="131"/>
      <c r="C118" s="132" t="s">
        <v>96</v>
      </c>
      <c r="D118" s="133" t="s">
        <v>60</v>
      </c>
      <c r="E118" s="133" t="s">
        <v>56</v>
      </c>
      <c r="F118" s="133" t="s">
        <v>57</v>
      </c>
      <c r="G118" s="133" t="s">
        <v>97</v>
      </c>
      <c r="H118" s="133" t="s">
        <v>98</v>
      </c>
      <c r="I118" s="134" t="s">
        <v>99</v>
      </c>
      <c r="J118" s="135" t="s">
        <v>89</v>
      </c>
      <c r="K118" s="136" t="s">
        <v>100</v>
      </c>
      <c r="L118" s="137"/>
      <c r="M118" s="60" t="s">
        <v>1</v>
      </c>
      <c r="N118" s="61" t="s">
        <v>39</v>
      </c>
      <c r="O118" s="61" t="s">
        <v>101</v>
      </c>
      <c r="P118" s="61" t="s">
        <v>102</v>
      </c>
      <c r="Q118" s="61" t="s">
        <v>103</v>
      </c>
      <c r="R118" s="61" t="s">
        <v>104</v>
      </c>
      <c r="S118" s="61" t="s">
        <v>105</v>
      </c>
      <c r="T118" s="62" t="s">
        <v>106</v>
      </c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65" s="2" customFormat="1" ht="22.8" customHeight="1">
      <c r="A119" s="30"/>
      <c r="B119" s="31"/>
      <c r="C119" s="67" t="s">
        <v>90</v>
      </c>
      <c r="D119" s="30"/>
      <c r="E119" s="30"/>
      <c r="F119" s="30"/>
      <c r="G119" s="30"/>
      <c r="H119" s="30"/>
      <c r="I119" s="90"/>
      <c r="J119" s="138">
        <f>BK119</f>
        <v>0</v>
      </c>
      <c r="K119" s="30"/>
      <c r="L119" s="31"/>
      <c r="M119" s="63"/>
      <c r="N119" s="54"/>
      <c r="O119" s="64"/>
      <c r="P119" s="139">
        <f>P120+P205</f>
        <v>0</v>
      </c>
      <c r="Q119" s="64"/>
      <c r="R119" s="139">
        <f>R120+R205</f>
        <v>0.6520971000000001</v>
      </c>
      <c r="S119" s="64"/>
      <c r="T119" s="140">
        <f>T120+T205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5" t="s">
        <v>74</v>
      </c>
      <c r="AU119" s="15" t="s">
        <v>91</v>
      </c>
      <c r="BK119" s="141">
        <f>BK120+BK205</f>
        <v>0</v>
      </c>
    </row>
    <row r="120" spans="1:65" s="12" customFormat="1" ht="25.95" customHeight="1">
      <c r="B120" s="142"/>
      <c r="D120" s="143" t="s">
        <v>74</v>
      </c>
      <c r="E120" s="144" t="s">
        <v>107</v>
      </c>
      <c r="F120" s="144" t="s">
        <v>108</v>
      </c>
      <c r="I120" s="145"/>
      <c r="J120" s="146">
        <f>BK120</f>
        <v>0</v>
      </c>
      <c r="L120" s="142"/>
      <c r="M120" s="147"/>
      <c r="N120" s="148"/>
      <c r="O120" s="148"/>
      <c r="P120" s="149">
        <f>P121</f>
        <v>0</v>
      </c>
      <c r="Q120" s="148"/>
      <c r="R120" s="149">
        <f>R121</f>
        <v>0.6520971000000001</v>
      </c>
      <c r="S120" s="148"/>
      <c r="T120" s="150">
        <f>T121</f>
        <v>0</v>
      </c>
      <c r="AR120" s="143" t="s">
        <v>109</v>
      </c>
      <c r="AT120" s="151" t="s">
        <v>74</v>
      </c>
      <c r="AU120" s="151" t="s">
        <v>75</v>
      </c>
      <c r="AY120" s="143" t="s">
        <v>110</v>
      </c>
      <c r="BK120" s="152">
        <f>BK121</f>
        <v>0</v>
      </c>
    </row>
    <row r="121" spans="1:65" s="12" customFormat="1" ht="22.8" customHeight="1">
      <c r="B121" s="142"/>
      <c r="D121" s="143" t="s">
        <v>74</v>
      </c>
      <c r="E121" s="153" t="s">
        <v>111</v>
      </c>
      <c r="F121" s="153" t="s">
        <v>112</v>
      </c>
      <c r="I121" s="145"/>
      <c r="J121" s="154">
        <f>BK121</f>
        <v>0</v>
      </c>
      <c r="L121" s="142"/>
      <c r="M121" s="147"/>
      <c r="N121" s="148"/>
      <c r="O121" s="148"/>
      <c r="P121" s="149">
        <f>SUM(P122:P204)</f>
        <v>0</v>
      </c>
      <c r="Q121" s="148"/>
      <c r="R121" s="149">
        <f>SUM(R122:R204)</f>
        <v>0.6520971000000001</v>
      </c>
      <c r="S121" s="148"/>
      <c r="T121" s="150">
        <f>SUM(T122:T204)</f>
        <v>0</v>
      </c>
      <c r="AR121" s="143" t="s">
        <v>109</v>
      </c>
      <c r="AT121" s="151" t="s">
        <v>74</v>
      </c>
      <c r="AU121" s="151" t="s">
        <v>80</v>
      </c>
      <c r="AY121" s="143" t="s">
        <v>110</v>
      </c>
      <c r="BK121" s="152">
        <f>SUM(BK122:BK204)</f>
        <v>0</v>
      </c>
    </row>
    <row r="122" spans="1:65" s="2" customFormat="1" ht="24" customHeight="1">
      <c r="A122" s="30"/>
      <c r="B122" s="155"/>
      <c r="C122" s="156" t="s">
        <v>80</v>
      </c>
      <c r="D122" s="156" t="s">
        <v>113</v>
      </c>
      <c r="E122" s="157" t="s">
        <v>114</v>
      </c>
      <c r="F122" s="158" t="s">
        <v>115</v>
      </c>
      <c r="G122" s="159" t="s">
        <v>116</v>
      </c>
      <c r="H122" s="160">
        <v>30</v>
      </c>
      <c r="I122" s="161"/>
      <c r="J122" s="162">
        <f t="shared" ref="J122:J153" si="0">ROUND(I122*H122,2)</f>
        <v>0</v>
      </c>
      <c r="K122" s="163"/>
      <c r="L122" s="31"/>
      <c r="M122" s="164" t="s">
        <v>1</v>
      </c>
      <c r="N122" s="165" t="s">
        <v>41</v>
      </c>
      <c r="O122" s="56"/>
      <c r="P122" s="166">
        <f t="shared" ref="P122:P153" si="1">O122*H122</f>
        <v>0</v>
      </c>
      <c r="Q122" s="166">
        <v>0</v>
      </c>
      <c r="R122" s="166">
        <f t="shared" ref="R122:R153" si="2">Q122*H122</f>
        <v>0</v>
      </c>
      <c r="S122" s="166">
        <v>0</v>
      </c>
      <c r="T122" s="167">
        <f t="shared" ref="T122:T153" si="3"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68" t="s">
        <v>117</v>
      </c>
      <c r="AT122" s="168" t="s">
        <v>113</v>
      </c>
      <c r="AU122" s="168" t="s">
        <v>118</v>
      </c>
      <c r="AY122" s="15" t="s">
        <v>110</v>
      </c>
      <c r="BE122" s="169">
        <f t="shared" ref="BE122:BE153" si="4">IF(N122="základná",J122,0)</f>
        <v>0</v>
      </c>
      <c r="BF122" s="169">
        <f t="shared" ref="BF122:BF153" si="5">IF(N122="znížená",J122,0)</f>
        <v>0</v>
      </c>
      <c r="BG122" s="169">
        <f t="shared" ref="BG122:BG153" si="6">IF(N122="zákl. prenesená",J122,0)</f>
        <v>0</v>
      </c>
      <c r="BH122" s="169">
        <f t="shared" ref="BH122:BH153" si="7">IF(N122="zníž. prenesená",J122,0)</f>
        <v>0</v>
      </c>
      <c r="BI122" s="169">
        <f t="shared" ref="BI122:BI153" si="8">IF(N122="nulová",J122,0)</f>
        <v>0</v>
      </c>
      <c r="BJ122" s="15" t="s">
        <v>118</v>
      </c>
      <c r="BK122" s="169">
        <f t="shared" ref="BK122:BK153" si="9">ROUND(I122*H122,2)</f>
        <v>0</v>
      </c>
      <c r="BL122" s="15" t="s">
        <v>117</v>
      </c>
      <c r="BM122" s="168" t="s">
        <v>119</v>
      </c>
    </row>
    <row r="123" spans="1:65" s="2" customFormat="1" ht="16.5" customHeight="1">
      <c r="A123" s="30"/>
      <c r="B123" s="155"/>
      <c r="C123" s="170" t="s">
        <v>118</v>
      </c>
      <c r="D123" s="170" t="s">
        <v>107</v>
      </c>
      <c r="E123" s="171" t="s">
        <v>120</v>
      </c>
      <c r="F123" s="172" t="s">
        <v>121</v>
      </c>
      <c r="G123" s="173" t="s">
        <v>116</v>
      </c>
      <c r="H123" s="174">
        <v>30</v>
      </c>
      <c r="I123" s="175"/>
      <c r="J123" s="176">
        <f t="shared" si="0"/>
        <v>0</v>
      </c>
      <c r="K123" s="177"/>
      <c r="L123" s="178"/>
      <c r="M123" s="179" t="s">
        <v>1</v>
      </c>
      <c r="N123" s="180" t="s">
        <v>41</v>
      </c>
      <c r="O123" s="56"/>
      <c r="P123" s="166">
        <f t="shared" si="1"/>
        <v>0</v>
      </c>
      <c r="Q123" s="166">
        <v>1.7000000000000001E-4</v>
      </c>
      <c r="R123" s="166">
        <f t="shared" si="2"/>
        <v>5.1000000000000004E-3</v>
      </c>
      <c r="S123" s="166">
        <v>0</v>
      </c>
      <c r="T123" s="167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68" t="s">
        <v>122</v>
      </c>
      <c r="AT123" s="168" t="s">
        <v>107</v>
      </c>
      <c r="AU123" s="168" t="s">
        <v>118</v>
      </c>
      <c r="AY123" s="15" t="s">
        <v>110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5" t="s">
        <v>118</v>
      </c>
      <c r="BK123" s="169">
        <f t="shared" si="9"/>
        <v>0</v>
      </c>
      <c r="BL123" s="15" t="s">
        <v>122</v>
      </c>
      <c r="BM123" s="168" t="s">
        <v>123</v>
      </c>
    </row>
    <row r="124" spans="1:65" s="2" customFormat="1" ht="16.5" customHeight="1">
      <c r="A124" s="30"/>
      <c r="B124" s="155"/>
      <c r="C124" s="170" t="s">
        <v>109</v>
      </c>
      <c r="D124" s="170" t="s">
        <v>107</v>
      </c>
      <c r="E124" s="171" t="s">
        <v>124</v>
      </c>
      <c r="F124" s="172" t="s">
        <v>125</v>
      </c>
      <c r="G124" s="173" t="s">
        <v>126</v>
      </c>
      <c r="H124" s="174">
        <v>90</v>
      </c>
      <c r="I124" s="175"/>
      <c r="J124" s="176">
        <f t="shared" si="0"/>
        <v>0</v>
      </c>
      <c r="K124" s="177"/>
      <c r="L124" s="178"/>
      <c r="M124" s="179" t="s">
        <v>1</v>
      </c>
      <c r="N124" s="180" t="s">
        <v>41</v>
      </c>
      <c r="O124" s="56"/>
      <c r="P124" s="166">
        <f t="shared" si="1"/>
        <v>0</v>
      </c>
      <c r="Q124" s="166">
        <v>1.0000000000000001E-5</v>
      </c>
      <c r="R124" s="166">
        <f t="shared" si="2"/>
        <v>9.0000000000000008E-4</v>
      </c>
      <c r="S124" s="166">
        <v>0</v>
      </c>
      <c r="T124" s="167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8" t="s">
        <v>122</v>
      </c>
      <c r="AT124" s="168" t="s">
        <v>107</v>
      </c>
      <c r="AU124" s="168" t="s">
        <v>118</v>
      </c>
      <c r="AY124" s="15" t="s">
        <v>110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5" t="s">
        <v>118</v>
      </c>
      <c r="BK124" s="169">
        <f t="shared" si="9"/>
        <v>0</v>
      </c>
      <c r="BL124" s="15" t="s">
        <v>122</v>
      </c>
      <c r="BM124" s="168" t="s">
        <v>127</v>
      </c>
    </row>
    <row r="125" spans="1:65" s="2" customFormat="1" ht="36" customHeight="1">
      <c r="A125" s="30"/>
      <c r="B125" s="155"/>
      <c r="C125" s="156" t="s">
        <v>128</v>
      </c>
      <c r="D125" s="156" t="s">
        <v>113</v>
      </c>
      <c r="E125" s="157" t="s">
        <v>129</v>
      </c>
      <c r="F125" s="158" t="s">
        <v>130</v>
      </c>
      <c r="G125" s="159" t="s">
        <v>126</v>
      </c>
      <c r="H125" s="160">
        <v>12</v>
      </c>
      <c r="I125" s="161"/>
      <c r="J125" s="162">
        <f t="shared" si="0"/>
        <v>0</v>
      </c>
      <c r="K125" s="163"/>
      <c r="L125" s="31"/>
      <c r="M125" s="164" t="s">
        <v>1</v>
      </c>
      <c r="N125" s="165" t="s">
        <v>41</v>
      </c>
      <c r="O125" s="56"/>
      <c r="P125" s="166">
        <f t="shared" si="1"/>
        <v>0</v>
      </c>
      <c r="Q125" s="166">
        <v>0</v>
      </c>
      <c r="R125" s="166">
        <f t="shared" si="2"/>
        <v>0</v>
      </c>
      <c r="S125" s="166">
        <v>0</v>
      </c>
      <c r="T125" s="167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68" t="s">
        <v>117</v>
      </c>
      <c r="AT125" s="168" t="s">
        <v>113</v>
      </c>
      <c r="AU125" s="168" t="s">
        <v>118</v>
      </c>
      <c r="AY125" s="15" t="s">
        <v>110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5" t="s">
        <v>118</v>
      </c>
      <c r="BK125" s="169">
        <f t="shared" si="9"/>
        <v>0</v>
      </c>
      <c r="BL125" s="15" t="s">
        <v>117</v>
      </c>
      <c r="BM125" s="168" t="s">
        <v>131</v>
      </c>
    </row>
    <row r="126" spans="1:65" s="2" customFormat="1" ht="24" customHeight="1">
      <c r="A126" s="30"/>
      <c r="B126" s="155"/>
      <c r="C126" s="170" t="s">
        <v>132</v>
      </c>
      <c r="D126" s="170" t="s">
        <v>107</v>
      </c>
      <c r="E126" s="171" t="s">
        <v>133</v>
      </c>
      <c r="F126" s="172" t="s">
        <v>134</v>
      </c>
      <c r="G126" s="173" t="s">
        <v>126</v>
      </c>
      <c r="H126" s="174">
        <v>12</v>
      </c>
      <c r="I126" s="175"/>
      <c r="J126" s="176">
        <f t="shared" si="0"/>
        <v>0</v>
      </c>
      <c r="K126" s="177"/>
      <c r="L126" s="178"/>
      <c r="M126" s="179" t="s">
        <v>1</v>
      </c>
      <c r="N126" s="180" t="s">
        <v>41</v>
      </c>
      <c r="O126" s="56"/>
      <c r="P126" s="166">
        <f t="shared" si="1"/>
        <v>0</v>
      </c>
      <c r="Q126" s="166">
        <v>1.6000000000000001E-4</v>
      </c>
      <c r="R126" s="166">
        <f t="shared" si="2"/>
        <v>1.9200000000000003E-3</v>
      </c>
      <c r="S126" s="166">
        <v>0</v>
      </c>
      <c r="T126" s="167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68" t="s">
        <v>122</v>
      </c>
      <c r="AT126" s="168" t="s">
        <v>107</v>
      </c>
      <c r="AU126" s="168" t="s">
        <v>118</v>
      </c>
      <c r="AY126" s="15" t="s">
        <v>110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5" t="s">
        <v>118</v>
      </c>
      <c r="BK126" s="169">
        <f t="shared" si="9"/>
        <v>0</v>
      </c>
      <c r="BL126" s="15" t="s">
        <v>122</v>
      </c>
      <c r="BM126" s="168" t="s">
        <v>135</v>
      </c>
    </row>
    <row r="127" spans="1:65" s="2" customFormat="1" ht="24" customHeight="1">
      <c r="A127" s="30"/>
      <c r="B127" s="155"/>
      <c r="C127" s="156" t="s">
        <v>136</v>
      </c>
      <c r="D127" s="156" t="s">
        <v>113</v>
      </c>
      <c r="E127" s="157" t="s">
        <v>137</v>
      </c>
      <c r="F127" s="158" t="s">
        <v>138</v>
      </c>
      <c r="G127" s="159" t="s">
        <v>116</v>
      </c>
      <c r="H127" s="160">
        <v>80</v>
      </c>
      <c r="I127" s="161"/>
      <c r="J127" s="162">
        <f t="shared" si="0"/>
        <v>0</v>
      </c>
      <c r="K127" s="163"/>
      <c r="L127" s="31"/>
      <c r="M127" s="164" t="s">
        <v>1</v>
      </c>
      <c r="N127" s="165" t="s">
        <v>41</v>
      </c>
      <c r="O127" s="56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8" t="s">
        <v>117</v>
      </c>
      <c r="AT127" s="168" t="s">
        <v>113</v>
      </c>
      <c r="AU127" s="168" t="s">
        <v>118</v>
      </c>
      <c r="AY127" s="15" t="s">
        <v>110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5" t="s">
        <v>118</v>
      </c>
      <c r="BK127" s="169">
        <f t="shared" si="9"/>
        <v>0</v>
      </c>
      <c r="BL127" s="15" t="s">
        <v>117</v>
      </c>
      <c r="BM127" s="168" t="s">
        <v>139</v>
      </c>
    </row>
    <row r="128" spans="1:65" s="2" customFormat="1" ht="16.5" customHeight="1">
      <c r="A128" s="30"/>
      <c r="B128" s="155"/>
      <c r="C128" s="170" t="s">
        <v>140</v>
      </c>
      <c r="D128" s="170" t="s">
        <v>107</v>
      </c>
      <c r="E128" s="171" t="s">
        <v>141</v>
      </c>
      <c r="F128" s="172" t="s">
        <v>142</v>
      </c>
      <c r="G128" s="173" t="s">
        <v>116</v>
      </c>
      <c r="H128" s="174">
        <v>80</v>
      </c>
      <c r="I128" s="175"/>
      <c r="J128" s="176">
        <f t="shared" si="0"/>
        <v>0</v>
      </c>
      <c r="K128" s="177"/>
      <c r="L128" s="178"/>
      <c r="M128" s="179" t="s">
        <v>1</v>
      </c>
      <c r="N128" s="180" t="s">
        <v>41</v>
      </c>
      <c r="O128" s="56"/>
      <c r="P128" s="166">
        <f t="shared" si="1"/>
        <v>0</v>
      </c>
      <c r="Q128" s="166">
        <v>1.3999999999999999E-4</v>
      </c>
      <c r="R128" s="166">
        <f t="shared" si="2"/>
        <v>1.1199999999999998E-2</v>
      </c>
      <c r="S128" s="166">
        <v>0</v>
      </c>
      <c r="T128" s="167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8" t="s">
        <v>122</v>
      </c>
      <c r="AT128" s="168" t="s">
        <v>107</v>
      </c>
      <c r="AU128" s="168" t="s">
        <v>118</v>
      </c>
      <c r="AY128" s="15" t="s">
        <v>110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5" t="s">
        <v>118</v>
      </c>
      <c r="BK128" s="169">
        <f t="shared" si="9"/>
        <v>0</v>
      </c>
      <c r="BL128" s="15" t="s">
        <v>122</v>
      </c>
      <c r="BM128" s="168" t="s">
        <v>143</v>
      </c>
    </row>
    <row r="129" spans="1:65" s="2" customFormat="1" ht="16.5" customHeight="1">
      <c r="A129" s="30"/>
      <c r="B129" s="155"/>
      <c r="C129" s="170" t="s">
        <v>144</v>
      </c>
      <c r="D129" s="170" t="s">
        <v>107</v>
      </c>
      <c r="E129" s="171" t="s">
        <v>124</v>
      </c>
      <c r="F129" s="172" t="s">
        <v>125</v>
      </c>
      <c r="G129" s="173" t="s">
        <v>126</v>
      </c>
      <c r="H129" s="174">
        <v>240</v>
      </c>
      <c r="I129" s="175"/>
      <c r="J129" s="176">
        <f t="shared" si="0"/>
        <v>0</v>
      </c>
      <c r="K129" s="177"/>
      <c r="L129" s="178"/>
      <c r="M129" s="179" t="s">
        <v>1</v>
      </c>
      <c r="N129" s="180" t="s">
        <v>41</v>
      </c>
      <c r="O129" s="56"/>
      <c r="P129" s="166">
        <f t="shared" si="1"/>
        <v>0</v>
      </c>
      <c r="Q129" s="166">
        <v>1.0000000000000001E-5</v>
      </c>
      <c r="R129" s="166">
        <f t="shared" si="2"/>
        <v>2.4000000000000002E-3</v>
      </c>
      <c r="S129" s="166">
        <v>0</v>
      </c>
      <c r="T129" s="167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8" t="s">
        <v>122</v>
      </c>
      <c r="AT129" s="168" t="s">
        <v>107</v>
      </c>
      <c r="AU129" s="168" t="s">
        <v>118</v>
      </c>
      <c r="AY129" s="15" t="s">
        <v>110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5" t="s">
        <v>118</v>
      </c>
      <c r="BK129" s="169">
        <f t="shared" si="9"/>
        <v>0</v>
      </c>
      <c r="BL129" s="15" t="s">
        <v>122</v>
      </c>
      <c r="BM129" s="168" t="s">
        <v>145</v>
      </c>
    </row>
    <row r="130" spans="1:65" s="2" customFormat="1" ht="24" customHeight="1">
      <c r="A130" s="30"/>
      <c r="B130" s="155"/>
      <c r="C130" s="156" t="s">
        <v>146</v>
      </c>
      <c r="D130" s="156" t="s">
        <v>113</v>
      </c>
      <c r="E130" s="157" t="s">
        <v>147</v>
      </c>
      <c r="F130" s="158" t="s">
        <v>148</v>
      </c>
      <c r="G130" s="159" t="s">
        <v>126</v>
      </c>
      <c r="H130" s="160">
        <v>400</v>
      </c>
      <c r="I130" s="161"/>
      <c r="J130" s="162">
        <f t="shared" si="0"/>
        <v>0</v>
      </c>
      <c r="K130" s="163"/>
      <c r="L130" s="31"/>
      <c r="M130" s="164" t="s">
        <v>1</v>
      </c>
      <c r="N130" s="165" t="s">
        <v>41</v>
      </c>
      <c r="O130" s="56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8" t="s">
        <v>117</v>
      </c>
      <c r="AT130" s="168" t="s">
        <v>113</v>
      </c>
      <c r="AU130" s="168" t="s">
        <v>118</v>
      </c>
      <c r="AY130" s="15" t="s">
        <v>110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5" t="s">
        <v>118</v>
      </c>
      <c r="BK130" s="169">
        <f t="shared" si="9"/>
        <v>0</v>
      </c>
      <c r="BL130" s="15" t="s">
        <v>117</v>
      </c>
      <c r="BM130" s="168" t="s">
        <v>149</v>
      </c>
    </row>
    <row r="131" spans="1:65" s="2" customFormat="1" ht="24" customHeight="1">
      <c r="A131" s="30"/>
      <c r="B131" s="155"/>
      <c r="C131" s="170" t="s">
        <v>150</v>
      </c>
      <c r="D131" s="170" t="s">
        <v>107</v>
      </c>
      <c r="E131" s="171" t="s">
        <v>151</v>
      </c>
      <c r="F131" s="172" t="s">
        <v>152</v>
      </c>
      <c r="G131" s="173" t="s">
        <v>126</v>
      </c>
      <c r="H131" s="174">
        <v>400</v>
      </c>
      <c r="I131" s="175"/>
      <c r="J131" s="176">
        <f t="shared" si="0"/>
        <v>0</v>
      </c>
      <c r="K131" s="177"/>
      <c r="L131" s="178"/>
      <c r="M131" s="179" t="s">
        <v>1</v>
      </c>
      <c r="N131" s="180" t="s">
        <v>41</v>
      </c>
      <c r="O131" s="56"/>
      <c r="P131" s="166">
        <f t="shared" si="1"/>
        <v>0</v>
      </c>
      <c r="Q131" s="166">
        <v>1.0000000000000001E-5</v>
      </c>
      <c r="R131" s="166">
        <f t="shared" si="2"/>
        <v>4.0000000000000001E-3</v>
      </c>
      <c r="S131" s="166">
        <v>0</v>
      </c>
      <c r="T131" s="167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8" t="s">
        <v>122</v>
      </c>
      <c r="AT131" s="168" t="s">
        <v>107</v>
      </c>
      <c r="AU131" s="168" t="s">
        <v>118</v>
      </c>
      <c r="AY131" s="15" t="s">
        <v>110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5" t="s">
        <v>118</v>
      </c>
      <c r="BK131" s="169">
        <f t="shared" si="9"/>
        <v>0</v>
      </c>
      <c r="BL131" s="15" t="s">
        <v>122</v>
      </c>
      <c r="BM131" s="168" t="s">
        <v>153</v>
      </c>
    </row>
    <row r="132" spans="1:65" s="2" customFormat="1" ht="24" customHeight="1">
      <c r="A132" s="30"/>
      <c r="B132" s="155"/>
      <c r="C132" s="156" t="s">
        <v>154</v>
      </c>
      <c r="D132" s="156" t="s">
        <v>113</v>
      </c>
      <c r="E132" s="157" t="s">
        <v>155</v>
      </c>
      <c r="F132" s="158" t="s">
        <v>156</v>
      </c>
      <c r="G132" s="159" t="s">
        <v>116</v>
      </c>
      <c r="H132" s="160">
        <v>28</v>
      </c>
      <c r="I132" s="161"/>
      <c r="J132" s="162">
        <f t="shared" si="0"/>
        <v>0</v>
      </c>
      <c r="K132" s="163"/>
      <c r="L132" s="31"/>
      <c r="M132" s="164" t="s">
        <v>1</v>
      </c>
      <c r="N132" s="165" t="s">
        <v>41</v>
      </c>
      <c r="O132" s="56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8" t="s">
        <v>117</v>
      </c>
      <c r="AT132" s="168" t="s">
        <v>113</v>
      </c>
      <c r="AU132" s="168" t="s">
        <v>118</v>
      </c>
      <c r="AY132" s="15" t="s">
        <v>110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5" t="s">
        <v>118</v>
      </c>
      <c r="BK132" s="169">
        <f t="shared" si="9"/>
        <v>0</v>
      </c>
      <c r="BL132" s="15" t="s">
        <v>117</v>
      </c>
      <c r="BM132" s="168" t="s">
        <v>157</v>
      </c>
    </row>
    <row r="133" spans="1:65" s="2" customFormat="1" ht="24" customHeight="1">
      <c r="A133" s="30"/>
      <c r="B133" s="155"/>
      <c r="C133" s="170" t="s">
        <v>158</v>
      </c>
      <c r="D133" s="170" t="s">
        <v>107</v>
      </c>
      <c r="E133" s="171" t="s">
        <v>159</v>
      </c>
      <c r="F133" s="172" t="s">
        <v>160</v>
      </c>
      <c r="G133" s="173" t="s">
        <v>116</v>
      </c>
      <c r="H133" s="174">
        <v>28</v>
      </c>
      <c r="I133" s="175"/>
      <c r="J133" s="176">
        <f t="shared" si="0"/>
        <v>0</v>
      </c>
      <c r="K133" s="177"/>
      <c r="L133" s="178"/>
      <c r="M133" s="179" t="s">
        <v>1</v>
      </c>
      <c r="N133" s="180" t="s">
        <v>41</v>
      </c>
      <c r="O133" s="56"/>
      <c r="P133" s="166">
        <f t="shared" si="1"/>
        <v>0</v>
      </c>
      <c r="Q133" s="166">
        <v>1.73E-3</v>
      </c>
      <c r="R133" s="166">
        <f t="shared" si="2"/>
        <v>4.8439999999999997E-2</v>
      </c>
      <c r="S133" s="166">
        <v>0</v>
      </c>
      <c r="T133" s="167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8" t="s">
        <v>122</v>
      </c>
      <c r="AT133" s="168" t="s">
        <v>107</v>
      </c>
      <c r="AU133" s="168" t="s">
        <v>118</v>
      </c>
      <c r="AY133" s="15" t="s">
        <v>110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5" t="s">
        <v>118</v>
      </c>
      <c r="BK133" s="169">
        <f t="shared" si="9"/>
        <v>0</v>
      </c>
      <c r="BL133" s="15" t="s">
        <v>122</v>
      </c>
      <c r="BM133" s="168" t="s">
        <v>161</v>
      </c>
    </row>
    <row r="134" spans="1:65" s="2" customFormat="1" ht="24" customHeight="1">
      <c r="A134" s="30"/>
      <c r="B134" s="155"/>
      <c r="C134" s="156" t="s">
        <v>162</v>
      </c>
      <c r="D134" s="156" t="s">
        <v>113</v>
      </c>
      <c r="E134" s="157" t="s">
        <v>163</v>
      </c>
      <c r="F134" s="158" t="s">
        <v>164</v>
      </c>
      <c r="G134" s="159" t="s">
        <v>116</v>
      </c>
      <c r="H134" s="160">
        <v>9</v>
      </c>
      <c r="I134" s="161"/>
      <c r="J134" s="162">
        <f t="shared" si="0"/>
        <v>0</v>
      </c>
      <c r="K134" s="163"/>
      <c r="L134" s="31"/>
      <c r="M134" s="164" t="s">
        <v>1</v>
      </c>
      <c r="N134" s="165" t="s">
        <v>41</v>
      </c>
      <c r="O134" s="56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8" t="s">
        <v>117</v>
      </c>
      <c r="AT134" s="168" t="s">
        <v>113</v>
      </c>
      <c r="AU134" s="168" t="s">
        <v>118</v>
      </c>
      <c r="AY134" s="15" t="s">
        <v>110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5" t="s">
        <v>118</v>
      </c>
      <c r="BK134" s="169">
        <f t="shared" si="9"/>
        <v>0</v>
      </c>
      <c r="BL134" s="15" t="s">
        <v>117</v>
      </c>
      <c r="BM134" s="168" t="s">
        <v>165</v>
      </c>
    </row>
    <row r="135" spans="1:65" s="2" customFormat="1" ht="24" customHeight="1">
      <c r="A135" s="30"/>
      <c r="B135" s="155"/>
      <c r="C135" s="170" t="s">
        <v>166</v>
      </c>
      <c r="D135" s="170" t="s">
        <v>107</v>
      </c>
      <c r="E135" s="171" t="s">
        <v>167</v>
      </c>
      <c r="F135" s="172" t="s">
        <v>168</v>
      </c>
      <c r="G135" s="173" t="s">
        <v>116</v>
      </c>
      <c r="H135" s="174">
        <v>9</v>
      </c>
      <c r="I135" s="175"/>
      <c r="J135" s="176">
        <f t="shared" si="0"/>
        <v>0</v>
      </c>
      <c r="K135" s="177"/>
      <c r="L135" s="178"/>
      <c r="M135" s="179" t="s">
        <v>1</v>
      </c>
      <c r="N135" s="180" t="s">
        <v>41</v>
      </c>
      <c r="O135" s="56"/>
      <c r="P135" s="166">
        <f t="shared" si="1"/>
        <v>0</v>
      </c>
      <c r="Q135" s="166">
        <v>5.1000000000000004E-4</v>
      </c>
      <c r="R135" s="166">
        <f t="shared" si="2"/>
        <v>4.5900000000000003E-3</v>
      </c>
      <c r="S135" s="166">
        <v>0</v>
      </c>
      <c r="T135" s="167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8" t="s">
        <v>122</v>
      </c>
      <c r="AT135" s="168" t="s">
        <v>107</v>
      </c>
      <c r="AU135" s="168" t="s">
        <v>118</v>
      </c>
      <c r="AY135" s="15" t="s">
        <v>110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5" t="s">
        <v>118</v>
      </c>
      <c r="BK135" s="169">
        <f t="shared" si="9"/>
        <v>0</v>
      </c>
      <c r="BL135" s="15" t="s">
        <v>122</v>
      </c>
      <c r="BM135" s="168" t="s">
        <v>169</v>
      </c>
    </row>
    <row r="136" spans="1:65" s="2" customFormat="1" ht="24" customHeight="1">
      <c r="A136" s="30"/>
      <c r="B136" s="155"/>
      <c r="C136" s="156" t="s">
        <v>170</v>
      </c>
      <c r="D136" s="156" t="s">
        <v>113</v>
      </c>
      <c r="E136" s="157" t="s">
        <v>171</v>
      </c>
      <c r="F136" s="158" t="s">
        <v>172</v>
      </c>
      <c r="G136" s="159" t="s">
        <v>173</v>
      </c>
      <c r="H136" s="160">
        <v>5</v>
      </c>
      <c r="I136" s="161"/>
      <c r="J136" s="162">
        <f t="shared" si="0"/>
        <v>0</v>
      </c>
      <c r="K136" s="163"/>
      <c r="L136" s="31"/>
      <c r="M136" s="164" t="s">
        <v>1</v>
      </c>
      <c r="N136" s="165" t="s">
        <v>41</v>
      </c>
      <c r="O136" s="56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8" t="s">
        <v>117</v>
      </c>
      <c r="AT136" s="168" t="s">
        <v>113</v>
      </c>
      <c r="AU136" s="168" t="s">
        <v>118</v>
      </c>
      <c r="AY136" s="15" t="s">
        <v>110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5" t="s">
        <v>118</v>
      </c>
      <c r="BK136" s="169">
        <f t="shared" si="9"/>
        <v>0</v>
      </c>
      <c r="BL136" s="15" t="s">
        <v>117</v>
      </c>
      <c r="BM136" s="168" t="s">
        <v>174</v>
      </c>
    </row>
    <row r="137" spans="1:65" s="2" customFormat="1" ht="24" customHeight="1">
      <c r="A137" s="30"/>
      <c r="B137" s="155"/>
      <c r="C137" s="170" t="s">
        <v>175</v>
      </c>
      <c r="D137" s="170" t="s">
        <v>107</v>
      </c>
      <c r="E137" s="171" t="s">
        <v>176</v>
      </c>
      <c r="F137" s="172" t="s">
        <v>177</v>
      </c>
      <c r="G137" s="173" t="s">
        <v>178</v>
      </c>
      <c r="H137" s="174">
        <v>2E-3</v>
      </c>
      <c r="I137" s="175"/>
      <c r="J137" s="176">
        <f t="shared" si="0"/>
        <v>0</v>
      </c>
      <c r="K137" s="177"/>
      <c r="L137" s="178"/>
      <c r="M137" s="179" t="s">
        <v>1</v>
      </c>
      <c r="N137" s="180" t="s">
        <v>41</v>
      </c>
      <c r="O137" s="56"/>
      <c r="P137" s="166">
        <f t="shared" si="1"/>
        <v>0</v>
      </c>
      <c r="Q137" s="166">
        <v>1</v>
      </c>
      <c r="R137" s="166">
        <f t="shared" si="2"/>
        <v>2E-3</v>
      </c>
      <c r="S137" s="166">
        <v>0</v>
      </c>
      <c r="T137" s="167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8" t="s">
        <v>122</v>
      </c>
      <c r="AT137" s="168" t="s">
        <v>107</v>
      </c>
      <c r="AU137" s="168" t="s">
        <v>118</v>
      </c>
      <c r="AY137" s="15" t="s">
        <v>110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5" t="s">
        <v>118</v>
      </c>
      <c r="BK137" s="169">
        <f t="shared" si="9"/>
        <v>0</v>
      </c>
      <c r="BL137" s="15" t="s">
        <v>122</v>
      </c>
      <c r="BM137" s="168" t="s">
        <v>179</v>
      </c>
    </row>
    <row r="138" spans="1:65" s="2" customFormat="1" ht="24" customHeight="1">
      <c r="A138" s="30"/>
      <c r="B138" s="155"/>
      <c r="C138" s="170" t="s">
        <v>180</v>
      </c>
      <c r="D138" s="170" t="s">
        <v>107</v>
      </c>
      <c r="E138" s="171" t="s">
        <v>181</v>
      </c>
      <c r="F138" s="172" t="s">
        <v>182</v>
      </c>
      <c r="G138" s="173" t="s">
        <v>178</v>
      </c>
      <c r="H138" s="174">
        <v>2E-3</v>
      </c>
      <c r="I138" s="175"/>
      <c r="J138" s="176">
        <f t="shared" si="0"/>
        <v>0</v>
      </c>
      <c r="K138" s="177"/>
      <c r="L138" s="178"/>
      <c r="M138" s="179" t="s">
        <v>1</v>
      </c>
      <c r="N138" s="180" t="s">
        <v>41</v>
      </c>
      <c r="O138" s="56"/>
      <c r="P138" s="166">
        <f t="shared" si="1"/>
        <v>0</v>
      </c>
      <c r="Q138" s="166">
        <v>1</v>
      </c>
      <c r="R138" s="166">
        <f t="shared" si="2"/>
        <v>2E-3</v>
      </c>
      <c r="S138" s="166">
        <v>0</v>
      </c>
      <c r="T138" s="167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8" t="s">
        <v>122</v>
      </c>
      <c r="AT138" s="168" t="s">
        <v>107</v>
      </c>
      <c r="AU138" s="168" t="s">
        <v>118</v>
      </c>
      <c r="AY138" s="15" t="s">
        <v>110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5" t="s">
        <v>118</v>
      </c>
      <c r="BK138" s="169">
        <f t="shared" si="9"/>
        <v>0</v>
      </c>
      <c r="BL138" s="15" t="s">
        <v>122</v>
      </c>
      <c r="BM138" s="168" t="s">
        <v>183</v>
      </c>
    </row>
    <row r="139" spans="1:65" s="2" customFormat="1" ht="16.5" customHeight="1">
      <c r="A139" s="30"/>
      <c r="B139" s="155"/>
      <c r="C139" s="170" t="s">
        <v>184</v>
      </c>
      <c r="D139" s="170" t="s">
        <v>107</v>
      </c>
      <c r="E139" s="171" t="s">
        <v>185</v>
      </c>
      <c r="F139" s="172" t="s">
        <v>186</v>
      </c>
      <c r="G139" s="173" t="s">
        <v>173</v>
      </c>
      <c r="H139" s="174">
        <v>2.8000000000000001E-2</v>
      </c>
      <c r="I139" s="175"/>
      <c r="J139" s="176">
        <f t="shared" si="0"/>
        <v>0</v>
      </c>
      <c r="K139" s="177"/>
      <c r="L139" s="178"/>
      <c r="M139" s="179" t="s">
        <v>1</v>
      </c>
      <c r="N139" s="180" t="s">
        <v>41</v>
      </c>
      <c r="O139" s="56"/>
      <c r="P139" s="166">
        <f t="shared" si="1"/>
        <v>0</v>
      </c>
      <c r="Q139" s="166">
        <v>1E-3</v>
      </c>
      <c r="R139" s="166">
        <f t="shared" si="2"/>
        <v>2.8E-5</v>
      </c>
      <c r="S139" s="166">
        <v>0</v>
      </c>
      <c r="T139" s="167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8" t="s">
        <v>122</v>
      </c>
      <c r="AT139" s="168" t="s">
        <v>107</v>
      </c>
      <c r="AU139" s="168" t="s">
        <v>118</v>
      </c>
      <c r="AY139" s="15" t="s">
        <v>110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5" t="s">
        <v>118</v>
      </c>
      <c r="BK139" s="169">
        <f t="shared" si="9"/>
        <v>0</v>
      </c>
      <c r="BL139" s="15" t="s">
        <v>122</v>
      </c>
      <c r="BM139" s="168" t="s">
        <v>187</v>
      </c>
    </row>
    <row r="140" spans="1:65" s="2" customFormat="1" ht="24" customHeight="1">
      <c r="A140" s="30"/>
      <c r="B140" s="155"/>
      <c r="C140" s="170" t="s">
        <v>188</v>
      </c>
      <c r="D140" s="170" t="s">
        <v>107</v>
      </c>
      <c r="E140" s="171" t="s">
        <v>189</v>
      </c>
      <c r="F140" s="172" t="s">
        <v>190</v>
      </c>
      <c r="G140" s="173" t="s">
        <v>173</v>
      </c>
      <c r="H140" s="174">
        <v>8.9999999999999993E-3</v>
      </c>
      <c r="I140" s="175"/>
      <c r="J140" s="176">
        <f t="shared" si="0"/>
        <v>0</v>
      </c>
      <c r="K140" s="177"/>
      <c r="L140" s="178"/>
      <c r="M140" s="179" t="s">
        <v>1</v>
      </c>
      <c r="N140" s="180" t="s">
        <v>41</v>
      </c>
      <c r="O140" s="56"/>
      <c r="P140" s="166">
        <f t="shared" si="1"/>
        <v>0</v>
      </c>
      <c r="Q140" s="166">
        <v>1E-3</v>
      </c>
      <c r="R140" s="166">
        <f t="shared" si="2"/>
        <v>9.0000000000000002E-6</v>
      </c>
      <c r="S140" s="166">
        <v>0</v>
      </c>
      <c r="T140" s="167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8" t="s">
        <v>122</v>
      </c>
      <c r="AT140" s="168" t="s">
        <v>107</v>
      </c>
      <c r="AU140" s="168" t="s">
        <v>118</v>
      </c>
      <c r="AY140" s="15" t="s">
        <v>110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5" t="s">
        <v>118</v>
      </c>
      <c r="BK140" s="169">
        <f t="shared" si="9"/>
        <v>0</v>
      </c>
      <c r="BL140" s="15" t="s">
        <v>122</v>
      </c>
      <c r="BM140" s="168" t="s">
        <v>191</v>
      </c>
    </row>
    <row r="141" spans="1:65" s="2" customFormat="1" ht="24" customHeight="1">
      <c r="A141" s="30"/>
      <c r="B141" s="155"/>
      <c r="C141" s="170" t="s">
        <v>7</v>
      </c>
      <c r="D141" s="170" t="s">
        <v>107</v>
      </c>
      <c r="E141" s="171" t="s">
        <v>192</v>
      </c>
      <c r="F141" s="172" t="s">
        <v>193</v>
      </c>
      <c r="G141" s="173" t="s">
        <v>194</v>
      </c>
      <c r="H141" s="174">
        <v>3.0000000000000001E-3</v>
      </c>
      <c r="I141" s="175"/>
      <c r="J141" s="176">
        <f t="shared" si="0"/>
        <v>0</v>
      </c>
      <c r="K141" s="177"/>
      <c r="L141" s="178"/>
      <c r="M141" s="179" t="s">
        <v>1</v>
      </c>
      <c r="N141" s="180" t="s">
        <v>41</v>
      </c>
      <c r="O141" s="56"/>
      <c r="P141" s="166">
        <f t="shared" si="1"/>
        <v>0</v>
      </c>
      <c r="Q141" s="166">
        <v>1.9699999999999999E-2</v>
      </c>
      <c r="R141" s="166">
        <f t="shared" si="2"/>
        <v>5.91E-5</v>
      </c>
      <c r="S141" s="166">
        <v>0</v>
      </c>
      <c r="T141" s="167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8" t="s">
        <v>122</v>
      </c>
      <c r="AT141" s="168" t="s">
        <v>107</v>
      </c>
      <c r="AU141" s="168" t="s">
        <v>118</v>
      </c>
      <c r="AY141" s="15" t="s">
        <v>110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5" t="s">
        <v>118</v>
      </c>
      <c r="BK141" s="169">
        <f t="shared" si="9"/>
        <v>0</v>
      </c>
      <c r="BL141" s="15" t="s">
        <v>122</v>
      </c>
      <c r="BM141" s="168" t="s">
        <v>195</v>
      </c>
    </row>
    <row r="142" spans="1:65" s="2" customFormat="1" ht="24" customHeight="1">
      <c r="A142" s="30"/>
      <c r="B142" s="155"/>
      <c r="C142" s="156" t="s">
        <v>196</v>
      </c>
      <c r="D142" s="156" t="s">
        <v>113</v>
      </c>
      <c r="E142" s="157" t="s">
        <v>197</v>
      </c>
      <c r="F142" s="158" t="s">
        <v>198</v>
      </c>
      <c r="G142" s="159" t="s">
        <v>126</v>
      </c>
      <c r="H142" s="160">
        <v>42</v>
      </c>
      <c r="I142" s="161"/>
      <c r="J142" s="162">
        <f t="shared" si="0"/>
        <v>0</v>
      </c>
      <c r="K142" s="163"/>
      <c r="L142" s="31"/>
      <c r="M142" s="164" t="s">
        <v>1</v>
      </c>
      <c r="N142" s="165" t="s">
        <v>41</v>
      </c>
      <c r="O142" s="56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8" t="s">
        <v>117</v>
      </c>
      <c r="AT142" s="168" t="s">
        <v>113</v>
      </c>
      <c r="AU142" s="168" t="s">
        <v>118</v>
      </c>
      <c r="AY142" s="15" t="s">
        <v>110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5" t="s">
        <v>118</v>
      </c>
      <c r="BK142" s="169">
        <f t="shared" si="9"/>
        <v>0</v>
      </c>
      <c r="BL142" s="15" t="s">
        <v>117</v>
      </c>
      <c r="BM142" s="168" t="s">
        <v>199</v>
      </c>
    </row>
    <row r="143" spans="1:65" s="2" customFormat="1" ht="24" customHeight="1">
      <c r="A143" s="30"/>
      <c r="B143" s="155"/>
      <c r="C143" s="156" t="s">
        <v>200</v>
      </c>
      <c r="D143" s="156" t="s">
        <v>113</v>
      </c>
      <c r="E143" s="157" t="s">
        <v>201</v>
      </c>
      <c r="F143" s="158" t="s">
        <v>202</v>
      </c>
      <c r="G143" s="159" t="s">
        <v>126</v>
      </c>
      <c r="H143" s="160">
        <v>26</v>
      </c>
      <c r="I143" s="161"/>
      <c r="J143" s="162">
        <f t="shared" si="0"/>
        <v>0</v>
      </c>
      <c r="K143" s="163"/>
      <c r="L143" s="31"/>
      <c r="M143" s="164" t="s">
        <v>1</v>
      </c>
      <c r="N143" s="165" t="s">
        <v>41</v>
      </c>
      <c r="O143" s="56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8" t="s">
        <v>117</v>
      </c>
      <c r="AT143" s="168" t="s">
        <v>113</v>
      </c>
      <c r="AU143" s="168" t="s">
        <v>118</v>
      </c>
      <c r="AY143" s="15" t="s">
        <v>110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5" t="s">
        <v>118</v>
      </c>
      <c r="BK143" s="169">
        <f t="shared" si="9"/>
        <v>0</v>
      </c>
      <c r="BL143" s="15" t="s">
        <v>117</v>
      </c>
      <c r="BM143" s="168" t="s">
        <v>203</v>
      </c>
    </row>
    <row r="144" spans="1:65" s="2" customFormat="1" ht="24" customHeight="1">
      <c r="A144" s="30"/>
      <c r="B144" s="155"/>
      <c r="C144" s="156" t="s">
        <v>204</v>
      </c>
      <c r="D144" s="156" t="s">
        <v>113</v>
      </c>
      <c r="E144" s="157" t="s">
        <v>205</v>
      </c>
      <c r="F144" s="158" t="s">
        <v>206</v>
      </c>
      <c r="G144" s="159" t="s">
        <v>126</v>
      </c>
      <c r="H144" s="160">
        <v>2</v>
      </c>
      <c r="I144" s="161"/>
      <c r="J144" s="162">
        <f t="shared" si="0"/>
        <v>0</v>
      </c>
      <c r="K144" s="163"/>
      <c r="L144" s="31"/>
      <c r="M144" s="164" t="s">
        <v>1</v>
      </c>
      <c r="N144" s="165" t="s">
        <v>41</v>
      </c>
      <c r="O144" s="56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8" t="s">
        <v>117</v>
      </c>
      <c r="AT144" s="168" t="s">
        <v>113</v>
      </c>
      <c r="AU144" s="168" t="s">
        <v>118</v>
      </c>
      <c r="AY144" s="15" t="s">
        <v>110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5" t="s">
        <v>118</v>
      </c>
      <c r="BK144" s="169">
        <f t="shared" si="9"/>
        <v>0</v>
      </c>
      <c r="BL144" s="15" t="s">
        <v>117</v>
      </c>
      <c r="BM144" s="168" t="s">
        <v>207</v>
      </c>
    </row>
    <row r="145" spans="1:65" s="2" customFormat="1" ht="24" customHeight="1">
      <c r="A145" s="30"/>
      <c r="B145" s="155"/>
      <c r="C145" s="156" t="s">
        <v>208</v>
      </c>
      <c r="D145" s="156" t="s">
        <v>113</v>
      </c>
      <c r="E145" s="157" t="s">
        <v>209</v>
      </c>
      <c r="F145" s="158" t="s">
        <v>210</v>
      </c>
      <c r="G145" s="159" t="s">
        <v>126</v>
      </c>
      <c r="H145" s="160">
        <v>2</v>
      </c>
      <c r="I145" s="161"/>
      <c r="J145" s="162">
        <f t="shared" si="0"/>
        <v>0</v>
      </c>
      <c r="K145" s="163"/>
      <c r="L145" s="31"/>
      <c r="M145" s="164" t="s">
        <v>1</v>
      </c>
      <c r="N145" s="165" t="s">
        <v>41</v>
      </c>
      <c r="O145" s="56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8" t="s">
        <v>117</v>
      </c>
      <c r="AT145" s="168" t="s">
        <v>113</v>
      </c>
      <c r="AU145" s="168" t="s">
        <v>118</v>
      </c>
      <c r="AY145" s="15" t="s">
        <v>110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5" t="s">
        <v>118</v>
      </c>
      <c r="BK145" s="169">
        <f t="shared" si="9"/>
        <v>0</v>
      </c>
      <c r="BL145" s="15" t="s">
        <v>117</v>
      </c>
      <c r="BM145" s="168" t="s">
        <v>211</v>
      </c>
    </row>
    <row r="146" spans="1:65" s="2" customFormat="1" ht="24" customHeight="1">
      <c r="A146" s="30"/>
      <c r="B146" s="155"/>
      <c r="C146" s="156" t="s">
        <v>212</v>
      </c>
      <c r="D146" s="156" t="s">
        <v>113</v>
      </c>
      <c r="E146" s="157" t="s">
        <v>213</v>
      </c>
      <c r="F146" s="158" t="s">
        <v>214</v>
      </c>
      <c r="G146" s="159" t="s">
        <v>126</v>
      </c>
      <c r="H146" s="160">
        <v>6</v>
      </c>
      <c r="I146" s="161"/>
      <c r="J146" s="162">
        <f t="shared" si="0"/>
        <v>0</v>
      </c>
      <c r="K146" s="163"/>
      <c r="L146" s="31"/>
      <c r="M146" s="164" t="s">
        <v>1</v>
      </c>
      <c r="N146" s="165" t="s">
        <v>41</v>
      </c>
      <c r="O146" s="56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8" t="s">
        <v>117</v>
      </c>
      <c r="AT146" s="168" t="s">
        <v>113</v>
      </c>
      <c r="AU146" s="168" t="s">
        <v>118</v>
      </c>
      <c r="AY146" s="15" t="s">
        <v>110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5" t="s">
        <v>118</v>
      </c>
      <c r="BK146" s="169">
        <f t="shared" si="9"/>
        <v>0</v>
      </c>
      <c r="BL146" s="15" t="s">
        <v>117</v>
      </c>
      <c r="BM146" s="168" t="s">
        <v>215</v>
      </c>
    </row>
    <row r="147" spans="1:65" s="2" customFormat="1" ht="24" customHeight="1">
      <c r="A147" s="30"/>
      <c r="B147" s="155"/>
      <c r="C147" s="156" t="s">
        <v>216</v>
      </c>
      <c r="D147" s="156" t="s">
        <v>113</v>
      </c>
      <c r="E147" s="157" t="s">
        <v>217</v>
      </c>
      <c r="F147" s="158" t="s">
        <v>218</v>
      </c>
      <c r="G147" s="159" t="s">
        <v>126</v>
      </c>
      <c r="H147" s="160">
        <v>1</v>
      </c>
      <c r="I147" s="161"/>
      <c r="J147" s="162">
        <f t="shared" si="0"/>
        <v>0</v>
      </c>
      <c r="K147" s="163"/>
      <c r="L147" s="31"/>
      <c r="M147" s="164" t="s">
        <v>1</v>
      </c>
      <c r="N147" s="165" t="s">
        <v>41</v>
      </c>
      <c r="O147" s="56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8" t="s">
        <v>117</v>
      </c>
      <c r="AT147" s="168" t="s">
        <v>113</v>
      </c>
      <c r="AU147" s="168" t="s">
        <v>118</v>
      </c>
      <c r="AY147" s="15" t="s">
        <v>110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5" t="s">
        <v>118</v>
      </c>
      <c r="BK147" s="169">
        <f t="shared" si="9"/>
        <v>0</v>
      </c>
      <c r="BL147" s="15" t="s">
        <v>117</v>
      </c>
      <c r="BM147" s="168" t="s">
        <v>219</v>
      </c>
    </row>
    <row r="148" spans="1:65" s="2" customFormat="1" ht="16.5" customHeight="1">
      <c r="A148" s="30"/>
      <c r="B148" s="155"/>
      <c r="C148" s="170" t="s">
        <v>220</v>
      </c>
      <c r="D148" s="170" t="s">
        <v>107</v>
      </c>
      <c r="E148" s="171" t="s">
        <v>221</v>
      </c>
      <c r="F148" s="172" t="s">
        <v>222</v>
      </c>
      <c r="G148" s="173" t="s">
        <v>223</v>
      </c>
      <c r="H148" s="174">
        <v>1</v>
      </c>
      <c r="I148" s="175"/>
      <c r="J148" s="176">
        <f t="shared" si="0"/>
        <v>0</v>
      </c>
      <c r="K148" s="177"/>
      <c r="L148" s="178"/>
      <c r="M148" s="179" t="s">
        <v>1</v>
      </c>
      <c r="N148" s="180" t="s">
        <v>41</v>
      </c>
      <c r="O148" s="56"/>
      <c r="P148" s="166">
        <f t="shared" si="1"/>
        <v>0</v>
      </c>
      <c r="Q148" s="166">
        <v>5.2999999999999998E-4</v>
      </c>
      <c r="R148" s="166">
        <f t="shared" si="2"/>
        <v>5.2999999999999998E-4</v>
      </c>
      <c r="S148" s="166">
        <v>0</v>
      </c>
      <c r="T148" s="167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8" t="s">
        <v>122</v>
      </c>
      <c r="AT148" s="168" t="s">
        <v>107</v>
      </c>
      <c r="AU148" s="168" t="s">
        <v>118</v>
      </c>
      <c r="AY148" s="15" t="s">
        <v>110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5" t="s">
        <v>118</v>
      </c>
      <c r="BK148" s="169">
        <f t="shared" si="9"/>
        <v>0</v>
      </c>
      <c r="BL148" s="15" t="s">
        <v>122</v>
      </c>
      <c r="BM148" s="168" t="s">
        <v>224</v>
      </c>
    </row>
    <row r="149" spans="1:65" s="2" customFormat="1" ht="24" customHeight="1">
      <c r="A149" s="30"/>
      <c r="B149" s="155"/>
      <c r="C149" s="156" t="s">
        <v>225</v>
      </c>
      <c r="D149" s="156" t="s">
        <v>113</v>
      </c>
      <c r="E149" s="157" t="s">
        <v>226</v>
      </c>
      <c r="F149" s="158" t="s">
        <v>227</v>
      </c>
      <c r="G149" s="159" t="s">
        <v>126</v>
      </c>
      <c r="H149" s="160">
        <v>1</v>
      </c>
      <c r="I149" s="161"/>
      <c r="J149" s="162">
        <f t="shared" si="0"/>
        <v>0</v>
      </c>
      <c r="K149" s="163"/>
      <c r="L149" s="31"/>
      <c r="M149" s="164" t="s">
        <v>1</v>
      </c>
      <c r="N149" s="165" t="s">
        <v>41</v>
      </c>
      <c r="O149" s="56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8" t="s">
        <v>117</v>
      </c>
      <c r="AT149" s="168" t="s">
        <v>113</v>
      </c>
      <c r="AU149" s="168" t="s">
        <v>118</v>
      </c>
      <c r="AY149" s="15" t="s">
        <v>110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5" t="s">
        <v>118</v>
      </c>
      <c r="BK149" s="169">
        <f t="shared" si="9"/>
        <v>0</v>
      </c>
      <c r="BL149" s="15" t="s">
        <v>117</v>
      </c>
      <c r="BM149" s="168" t="s">
        <v>228</v>
      </c>
    </row>
    <row r="150" spans="1:65" s="2" customFormat="1" ht="16.5" customHeight="1">
      <c r="A150" s="30"/>
      <c r="B150" s="155"/>
      <c r="C150" s="170" t="s">
        <v>229</v>
      </c>
      <c r="D150" s="170" t="s">
        <v>107</v>
      </c>
      <c r="E150" s="171" t="s">
        <v>230</v>
      </c>
      <c r="F150" s="172" t="s">
        <v>231</v>
      </c>
      <c r="G150" s="173" t="s">
        <v>126</v>
      </c>
      <c r="H150" s="174">
        <v>1</v>
      </c>
      <c r="I150" s="175"/>
      <c r="J150" s="176">
        <f t="shared" si="0"/>
        <v>0</v>
      </c>
      <c r="K150" s="177"/>
      <c r="L150" s="178"/>
      <c r="M150" s="179" t="s">
        <v>1</v>
      </c>
      <c r="N150" s="180" t="s">
        <v>41</v>
      </c>
      <c r="O150" s="56"/>
      <c r="P150" s="166">
        <f t="shared" si="1"/>
        <v>0</v>
      </c>
      <c r="Q150" s="166">
        <v>1E-4</v>
      </c>
      <c r="R150" s="166">
        <f t="shared" si="2"/>
        <v>1E-4</v>
      </c>
      <c r="S150" s="166">
        <v>0</v>
      </c>
      <c r="T150" s="167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8" t="s">
        <v>122</v>
      </c>
      <c r="AT150" s="168" t="s">
        <v>107</v>
      </c>
      <c r="AU150" s="168" t="s">
        <v>118</v>
      </c>
      <c r="AY150" s="15" t="s">
        <v>110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5" t="s">
        <v>118</v>
      </c>
      <c r="BK150" s="169">
        <f t="shared" si="9"/>
        <v>0</v>
      </c>
      <c r="BL150" s="15" t="s">
        <v>122</v>
      </c>
      <c r="BM150" s="168" t="s">
        <v>232</v>
      </c>
    </row>
    <row r="151" spans="1:65" s="2" customFormat="1" ht="24" customHeight="1">
      <c r="A151" s="30"/>
      <c r="B151" s="155"/>
      <c r="C151" s="156" t="s">
        <v>233</v>
      </c>
      <c r="D151" s="156" t="s">
        <v>113</v>
      </c>
      <c r="E151" s="157" t="s">
        <v>234</v>
      </c>
      <c r="F151" s="158" t="s">
        <v>235</v>
      </c>
      <c r="G151" s="159" t="s">
        <v>126</v>
      </c>
      <c r="H151" s="160">
        <v>1</v>
      </c>
      <c r="I151" s="161"/>
      <c r="J151" s="162">
        <f t="shared" si="0"/>
        <v>0</v>
      </c>
      <c r="K151" s="163"/>
      <c r="L151" s="31"/>
      <c r="M151" s="164" t="s">
        <v>1</v>
      </c>
      <c r="N151" s="165" t="s">
        <v>41</v>
      </c>
      <c r="O151" s="56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8" t="s">
        <v>117</v>
      </c>
      <c r="AT151" s="168" t="s">
        <v>113</v>
      </c>
      <c r="AU151" s="168" t="s">
        <v>118</v>
      </c>
      <c r="AY151" s="15" t="s">
        <v>110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5" t="s">
        <v>118</v>
      </c>
      <c r="BK151" s="169">
        <f t="shared" si="9"/>
        <v>0</v>
      </c>
      <c r="BL151" s="15" t="s">
        <v>117</v>
      </c>
      <c r="BM151" s="168" t="s">
        <v>236</v>
      </c>
    </row>
    <row r="152" spans="1:65" s="2" customFormat="1" ht="24" customHeight="1">
      <c r="A152" s="30"/>
      <c r="B152" s="155"/>
      <c r="C152" s="170" t="s">
        <v>237</v>
      </c>
      <c r="D152" s="170" t="s">
        <v>107</v>
      </c>
      <c r="E152" s="171" t="s">
        <v>238</v>
      </c>
      <c r="F152" s="172" t="s">
        <v>239</v>
      </c>
      <c r="G152" s="173" t="s">
        <v>126</v>
      </c>
      <c r="H152" s="174">
        <v>1</v>
      </c>
      <c r="I152" s="175"/>
      <c r="J152" s="176">
        <f t="shared" si="0"/>
        <v>0</v>
      </c>
      <c r="K152" s="177"/>
      <c r="L152" s="178"/>
      <c r="M152" s="179" t="s">
        <v>1</v>
      </c>
      <c r="N152" s="180" t="s">
        <v>41</v>
      </c>
      <c r="O152" s="56"/>
      <c r="P152" s="166">
        <f t="shared" si="1"/>
        <v>0</v>
      </c>
      <c r="Q152" s="166">
        <v>6.0000000000000002E-5</v>
      </c>
      <c r="R152" s="166">
        <f t="shared" si="2"/>
        <v>6.0000000000000002E-5</v>
      </c>
      <c r="S152" s="166">
        <v>0</v>
      </c>
      <c r="T152" s="167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8" t="s">
        <v>122</v>
      </c>
      <c r="AT152" s="168" t="s">
        <v>107</v>
      </c>
      <c r="AU152" s="168" t="s">
        <v>118</v>
      </c>
      <c r="AY152" s="15" t="s">
        <v>110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5" t="s">
        <v>118</v>
      </c>
      <c r="BK152" s="169">
        <f t="shared" si="9"/>
        <v>0</v>
      </c>
      <c r="BL152" s="15" t="s">
        <v>122</v>
      </c>
      <c r="BM152" s="168" t="s">
        <v>240</v>
      </c>
    </row>
    <row r="153" spans="1:65" s="2" customFormat="1" ht="24" customHeight="1">
      <c r="A153" s="30"/>
      <c r="B153" s="155"/>
      <c r="C153" s="156" t="s">
        <v>241</v>
      </c>
      <c r="D153" s="156" t="s">
        <v>113</v>
      </c>
      <c r="E153" s="157" t="s">
        <v>242</v>
      </c>
      <c r="F153" s="158" t="s">
        <v>243</v>
      </c>
      <c r="G153" s="159" t="s">
        <v>126</v>
      </c>
      <c r="H153" s="160">
        <v>2</v>
      </c>
      <c r="I153" s="161"/>
      <c r="J153" s="162">
        <f t="shared" si="0"/>
        <v>0</v>
      </c>
      <c r="K153" s="163"/>
      <c r="L153" s="31"/>
      <c r="M153" s="164" t="s">
        <v>1</v>
      </c>
      <c r="N153" s="165" t="s">
        <v>41</v>
      </c>
      <c r="O153" s="56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8" t="s">
        <v>117</v>
      </c>
      <c r="AT153" s="168" t="s">
        <v>113</v>
      </c>
      <c r="AU153" s="168" t="s">
        <v>118</v>
      </c>
      <c r="AY153" s="15" t="s">
        <v>110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5" t="s">
        <v>118</v>
      </c>
      <c r="BK153" s="169">
        <f t="shared" si="9"/>
        <v>0</v>
      </c>
      <c r="BL153" s="15" t="s">
        <v>117</v>
      </c>
      <c r="BM153" s="168" t="s">
        <v>244</v>
      </c>
    </row>
    <row r="154" spans="1:65" s="2" customFormat="1" ht="24" customHeight="1">
      <c r="A154" s="30"/>
      <c r="B154" s="155"/>
      <c r="C154" s="170" t="s">
        <v>245</v>
      </c>
      <c r="D154" s="170" t="s">
        <v>107</v>
      </c>
      <c r="E154" s="171" t="s">
        <v>246</v>
      </c>
      <c r="F154" s="172" t="s">
        <v>247</v>
      </c>
      <c r="G154" s="173" t="s">
        <v>126</v>
      </c>
      <c r="H154" s="174">
        <v>2</v>
      </c>
      <c r="I154" s="175"/>
      <c r="J154" s="176">
        <f t="shared" ref="J154:J185" si="10">ROUND(I154*H154,2)</f>
        <v>0</v>
      </c>
      <c r="K154" s="177"/>
      <c r="L154" s="178"/>
      <c r="M154" s="179" t="s">
        <v>1</v>
      </c>
      <c r="N154" s="180" t="s">
        <v>41</v>
      </c>
      <c r="O154" s="56"/>
      <c r="P154" s="166">
        <f t="shared" ref="P154:P185" si="11">O154*H154</f>
        <v>0</v>
      </c>
      <c r="Q154" s="166">
        <v>5.0000000000000002E-5</v>
      </c>
      <c r="R154" s="166">
        <f t="shared" ref="R154:R185" si="12">Q154*H154</f>
        <v>1E-4</v>
      </c>
      <c r="S154" s="166">
        <v>0</v>
      </c>
      <c r="T154" s="167">
        <f t="shared" ref="T154:T185" si="13"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8" t="s">
        <v>122</v>
      </c>
      <c r="AT154" s="168" t="s">
        <v>107</v>
      </c>
      <c r="AU154" s="168" t="s">
        <v>118</v>
      </c>
      <c r="AY154" s="15" t="s">
        <v>110</v>
      </c>
      <c r="BE154" s="169">
        <f t="shared" ref="BE154:BE180" si="14">IF(N154="základná",J154,0)</f>
        <v>0</v>
      </c>
      <c r="BF154" s="169">
        <f t="shared" ref="BF154:BF180" si="15">IF(N154="znížená",J154,0)</f>
        <v>0</v>
      </c>
      <c r="BG154" s="169">
        <f t="shared" ref="BG154:BG180" si="16">IF(N154="zákl. prenesená",J154,0)</f>
        <v>0</v>
      </c>
      <c r="BH154" s="169">
        <f t="shared" ref="BH154:BH180" si="17">IF(N154="zníž. prenesená",J154,0)</f>
        <v>0</v>
      </c>
      <c r="BI154" s="169">
        <f t="shared" ref="BI154:BI180" si="18">IF(N154="nulová",J154,0)</f>
        <v>0</v>
      </c>
      <c r="BJ154" s="15" t="s">
        <v>118</v>
      </c>
      <c r="BK154" s="169">
        <f t="shared" ref="BK154:BK180" si="19">ROUND(I154*H154,2)</f>
        <v>0</v>
      </c>
      <c r="BL154" s="15" t="s">
        <v>122</v>
      </c>
      <c r="BM154" s="168" t="s">
        <v>248</v>
      </c>
    </row>
    <row r="155" spans="1:65" s="2" customFormat="1" ht="24" customHeight="1">
      <c r="A155" s="30"/>
      <c r="B155" s="155"/>
      <c r="C155" s="156" t="s">
        <v>249</v>
      </c>
      <c r="D155" s="156" t="s">
        <v>113</v>
      </c>
      <c r="E155" s="157" t="s">
        <v>250</v>
      </c>
      <c r="F155" s="158" t="s">
        <v>251</v>
      </c>
      <c r="G155" s="159" t="s">
        <v>126</v>
      </c>
      <c r="H155" s="160">
        <v>7</v>
      </c>
      <c r="I155" s="161"/>
      <c r="J155" s="162">
        <f t="shared" si="10"/>
        <v>0</v>
      </c>
      <c r="K155" s="163"/>
      <c r="L155" s="31"/>
      <c r="M155" s="164" t="s">
        <v>1</v>
      </c>
      <c r="N155" s="165" t="s">
        <v>41</v>
      </c>
      <c r="O155" s="56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8" t="s">
        <v>117</v>
      </c>
      <c r="AT155" s="168" t="s">
        <v>113</v>
      </c>
      <c r="AU155" s="168" t="s">
        <v>118</v>
      </c>
      <c r="AY155" s="15" t="s">
        <v>110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5" t="s">
        <v>118</v>
      </c>
      <c r="BK155" s="169">
        <f t="shared" si="19"/>
        <v>0</v>
      </c>
      <c r="BL155" s="15" t="s">
        <v>117</v>
      </c>
      <c r="BM155" s="168" t="s">
        <v>252</v>
      </c>
    </row>
    <row r="156" spans="1:65" s="2" customFormat="1" ht="24" customHeight="1">
      <c r="A156" s="30"/>
      <c r="B156" s="155"/>
      <c r="C156" s="170" t="s">
        <v>253</v>
      </c>
      <c r="D156" s="170" t="s">
        <v>107</v>
      </c>
      <c r="E156" s="171" t="s">
        <v>254</v>
      </c>
      <c r="F156" s="172" t="s">
        <v>255</v>
      </c>
      <c r="G156" s="173" t="s">
        <v>126</v>
      </c>
      <c r="H156" s="174">
        <v>7</v>
      </c>
      <c r="I156" s="175"/>
      <c r="J156" s="176">
        <f t="shared" si="10"/>
        <v>0</v>
      </c>
      <c r="K156" s="177"/>
      <c r="L156" s="178"/>
      <c r="M156" s="179" t="s">
        <v>1</v>
      </c>
      <c r="N156" s="180" t="s">
        <v>41</v>
      </c>
      <c r="O156" s="56"/>
      <c r="P156" s="166">
        <f t="shared" si="11"/>
        <v>0</v>
      </c>
      <c r="Q156" s="166">
        <v>6.9999999999999994E-5</v>
      </c>
      <c r="R156" s="166">
        <f t="shared" si="12"/>
        <v>4.8999999999999998E-4</v>
      </c>
      <c r="S156" s="166">
        <v>0</v>
      </c>
      <c r="T156" s="167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8" t="s">
        <v>122</v>
      </c>
      <c r="AT156" s="168" t="s">
        <v>107</v>
      </c>
      <c r="AU156" s="168" t="s">
        <v>118</v>
      </c>
      <c r="AY156" s="15" t="s">
        <v>110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5" t="s">
        <v>118</v>
      </c>
      <c r="BK156" s="169">
        <f t="shared" si="19"/>
        <v>0</v>
      </c>
      <c r="BL156" s="15" t="s">
        <v>122</v>
      </c>
      <c r="BM156" s="168" t="s">
        <v>256</v>
      </c>
    </row>
    <row r="157" spans="1:65" s="2" customFormat="1" ht="24" customHeight="1">
      <c r="A157" s="30"/>
      <c r="B157" s="155"/>
      <c r="C157" s="156" t="s">
        <v>257</v>
      </c>
      <c r="D157" s="156" t="s">
        <v>113</v>
      </c>
      <c r="E157" s="157" t="s">
        <v>258</v>
      </c>
      <c r="F157" s="158" t="s">
        <v>259</v>
      </c>
      <c r="G157" s="159" t="s">
        <v>126</v>
      </c>
      <c r="H157" s="160">
        <v>1</v>
      </c>
      <c r="I157" s="161"/>
      <c r="J157" s="162">
        <f t="shared" si="10"/>
        <v>0</v>
      </c>
      <c r="K157" s="163"/>
      <c r="L157" s="31"/>
      <c r="M157" s="164" t="s">
        <v>1</v>
      </c>
      <c r="N157" s="165" t="s">
        <v>41</v>
      </c>
      <c r="O157" s="56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8" t="s">
        <v>117</v>
      </c>
      <c r="AT157" s="168" t="s">
        <v>113</v>
      </c>
      <c r="AU157" s="168" t="s">
        <v>118</v>
      </c>
      <c r="AY157" s="15" t="s">
        <v>110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5" t="s">
        <v>118</v>
      </c>
      <c r="BK157" s="169">
        <f t="shared" si="19"/>
        <v>0</v>
      </c>
      <c r="BL157" s="15" t="s">
        <v>117</v>
      </c>
      <c r="BM157" s="168" t="s">
        <v>260</v>
      </c>
    </row>
    <row r="158" spans="1:65" s="2" customFormat="1" ht="16.5" customHeight="1">
      <c r="A158" s="30"/>
      <c r="B158" s="155"/>
      <c r="C158" s="170" t="s">
        <v>261</v>
      </c>
      <c r="D158" s="170" t="s">
        <v>107</v>
      </c>
      <c r="E158" s="171" t="s">
        <v>262</v>
      </c>
      <c r="F158" s="172" t="s">
        <v>263</v>
      </c>
      <c r="G158" s="173" t="s">
        <v>126</v>
      </c>
      <c r="H158" s="174">
        <v>1</v>
      </c>
      <c r="I158" s="175"/>
      <c r="J158" s="176">
        <f t="shared" si="10"/>
        <v>0</v>
      </c>
      <c r="K158" s="177"/>
      <c r="L158" s="178"/>
      <c r="M158" s="179" t="s">
        <v>1</v>
      </c>
      <c r="N158" s="180" t="s">
        <v>41</v>
      </c>
      <c r="O158" s="56"/>
      <c r="P158" s="166">
        <f t="shared" si="11"/>
        <v>0</v>
      </c>
      <c r="Q158" s="166">
        <v>2.9999999999999997E-4</v>
      </c>
      <c r="R158" s="166">
        <f t="shared" si="12"/>
        <v>2.9999999999999997E-4</v>
      </c>
      <c r="S158" s="166">
        <v>0</v>
      </c>
      <c r="T158" s="167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8" t="s">
        <v>122</v>
      </c>
      <c r="AT158" s="168" t="s">
        <v>107</v>
      </c>
      <c r="AU158" s="168" t="s">
        <v>118</v>
      </c>
      <c r="AY158" s="15" t="s">
        <v>110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5" t="s">
        <v>118</v>
      </c>
      <c r="BK158" s="169">
        <f t="shared" si="19"/>
        <v>0</v>
      </c>
      <c r="BL158" s="15" t="s">
        <v>122</v>
      </c>
      <c r="BM158" s="168" t="s">
        <v>264</v>
      </c>
    </row>
    <row r="159" spans="1:65" s="2" customFormat="1" ht="16.5" customHeight="1">
      <c r="A159" s="30"/>
      <c r="B159" s="155"/>
      <c r="C159" s="156" t="s">
        <v>265</v>
      </c>
      <c r="D159" s="156" t="s">
        <v>113</v>
      </c>
      <c r="E159" s="157" t="s">
        <v>266</v>
      </c>
      <c r="F159" s="158" t="s">
        <v>267</v>
      </c>
      <c r="G159" s="159" t="s">
        <v>126</v>
      </c>
      <c r="H159" s="160">
        <v>3</v>
      </c>
      <c r="I159" s="161"/>
      <c r="J159" s="162">
        <f t="shared" si="10"/>
        <v>0</v>
      </c>
      <c r="K159" s="163"/>
      <c r="L159" s="31"/>
      <c r="M159" s="164" t="s">
        <v>1</v>
      </c>
      <c r="N159" s="165" t="s">
        <v>41</v>
      </c>
      <c r="O159" s="56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8" t="s">
        <v>117</v>
      </c>
      <c r="AT159" s="168" t="s">
        <v>113</v>
      </c>
      <c r="AU159" s="168" t="s">
        <v>118</v>
      </c>
      <c r="AY159" s="15" t="s">
        <v>110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5" t="s">
        <v>118</v>
      </c>
      <c r="BK159" s="169">
        <f t="shared" si="19"/>
        <v>0</v>
      </c>
      <c r="BL159" s="15" t="s">
        <v>117</v>
      </c>
      <c r="BM159" s="168" t="s">
        <v>268</v>
      </c>
    </row>
    <row r="160" spans="1:65" s="2" customFormat="1" ht="16.5" customHeight="1">
      <c r="A160" s="30"/>
      <c r="B160" s="155"/>
      <c r="C160" s="170" t="s">
        <v>269</v>
      </c>
      <c r="D160" s="170" t="s">
        <v>107</v>
      </c>
      <c r="E160" s="171" t="s">
        <v>270</v>
      </c>
      <c r="F160" s="172" t="s">
        <v>271</v>
      </c>
      <c r="G160" s="173" t="s">
        <v>126</v>
      </c>
      <c r="H160" s="174">
        <v>3</v>
      </c>
      <c r="I160" s="175"/>
      <c r="J160" s="176">
        <f t="shared" si="10"/>
        <v>0</v>
      </c>
      <c r="K160" s="177"/>
      <c r="L160" s="178"/>
      <c r="M160" s="179" t="s">
        <v>1</v>
      </c>
      <c r="N160" s="180" t="s">
        <v>41</v>
      </c>
      <c r="O160" s="56"/>
      <c r="P160" s="166">
        <f t="shared" si="11"/>
        <v>0</v>
      </c>
      <c r="Q160" s="166">
        <v>4.2000000000000002E-4</v>
      </c>
      <c r="R160" s="166">
        <f t="shared" si="12"/>
        <v>1.2600000000000001E-3</v>
      </c>
      <c r="S160" s="166">
        <v>0</v>
      </c>
      <c r="T160" s="167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8" t="s">
        <v>122</v>
      </c>
      <c r="AT160" s="168" t="s">
        <v>107</v>
      </c>
      <c r="AU160" s="168" t="s">
        <v>118</v>
      </c>
      <c r="AY160" s="15" t="s">
        <v>110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5" t="s">
        <v>118</v>
      </c>
      <c r="BK160" s="169">
        <f t="shared" si="19"/>
        <v>0</v>
      </c>
      <c r="BL160" s="15" t="s">
        <v>122</v>
      </c>
      <c r="BM160" s="168" t="s">
        <v>272</v>
      </c>
    </row>
    <row r="161" spans="1:65" s="2" customFormat="1" ht="24" customHeight="1">
      <c r="A161" s="30"/>
      <c r="B161" s="155"/>
      <c r="C161" s="156" t="s">
        <v>273</v>
      </c>
      <c r="D161" s="156" t="s">
        <v>113</v>
      </c>
      <c r="E161" s="157" t="s">
        <v>274</v>
      </c>
      <c r="F161" s="158" t="s">
        <v>275</v>
      </c>
      <c r="G161" s="159" t="s">
        <v>126</v>
      </c>
      <c r="H161" s="160">
        <v>1</v>
      </c>
      <c r="I161" s="161"/>
      <c r="J161" s="162">
        <f t="shared" si="10"/>
        <v>0</v>
      </c>
      <c r="K161" s="163"/>
      <c r="L161" s="31"/>
      <c r="M161" s="164" t="s">
        <v>1</v>
      </c>
      <c r="N161" s="165" t="s">
        <v>41</v>
      </c>
      <c r="O161" s="56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8" t="s">
        <v>117</v>
      </c>
      <c r="AT161" s="168" t="s">
        <v>113</v>
      </c>
      <c r="AU161" s="168" t="s">
        <v>118</v>
      </c>
      <c r="AY161" s="15" t="s">
        <v>110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5" t="s">
        <v>118</v>
      </c>
      <c r="BK161" s="169">
        <f t="shared" si="19"/>
        <v>0</v>
      </c>
      <c r="BL161" s="15" t="s">
        <v>117</v>
      </c>
      <c r="BM161" s="168" t="s">
        <v>276</v>
      </c>
    </row>
    <row r="162" spans="1:65" s="2" customFormat="1" ht="24" customHeight="1">
      <c r="A162" s="30"/>
      <c r="B162" s="155"/>
      <c r="C162" s="170" t="s">
        <v>277</v>
      </c>
      <c r="D162" s="170" t="s">
        <v>107</v>
      </c>
      <c r="E162" s="171" t="s">
        <v>278</v>
      </c>
      <c r="F162" s="172" t="s">
        <v>279</v>
      </c>
      <c r="G162" s="173" t="s">
        <v>126</v>
      </c>
      <c r="H162" s="174">
        <v>1</v>
      </c>
      <c r="I162" s="175"/>
      <c r="J162" s="176">
        <f t="shared" si="10"/>
        <v>0</v>
      </c>
      <c r="K162" s="177"/>
      <c r="L162" s="178"/>
      <c r="M162" s="179" t="s">
        <v>1</v>
      </c>
      <c r="N162" s="180" t="s">
        <v>41</v>
      </c>
      <c r="O162" s="56"/>
      <c r="P162" s="166">
        <f t="shared" si="11"/>
        <v>0</v>
      </c>
      <c r="Q162" s="166">
        <v>0.46700000000000003</v>
      </c>
      <c r="R162" s="166">
        <f t="shared" si="12"/>
        <v>0.46700000000000003</v>
      </c>
      <c r="S162" s="166">
        <v>0</v>
      </c>
      <c r="T162" s="167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8" t="s">
        <v>122</v>
      </c>
      <c r="AT162" s="168" t="s">
        <v>107</v>
      </c>
      <c r="AU162" s="168" t="s">
        <v>118</v>
      </c>
      <c r="AY162" s="15" t="s">
        <v>110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5" t="s">
        <v>118</v>
      </c>
      <c r="BK162" s="169">
        <f t="shared" si="19"/>
        <v>0</v>
      </c>
      <c r="BL162" s="15" t="s">
        <v>122</v>
      </c>
      <c r="BM162" s="168" t="s">
        <v>280</v>
      </c>
    </row>
    <row r="163" spans="1:65" s="2" customFormat="1" ht="16.5" customHeight="1">
      <c r="A163" s="30"/>
      <c r="B163" s="155"/>
      <c r="C163" s="156" t="s">
        <v>281</v>
      </c>
      <c r="D163" s="156" t="s">
        <v>113</v>
      </c>
      <c r="E163" s="157" t="s">
        <v>282</v>
      </c>
      <c r="F163" s="158" t="s">
        <v>283</v>
      </c>
      <c r="G163" s="159" t="s">
        <v>126</v>
      </c>
      <c r="H163" s="160">
        <v>15</v>
      </c>
      <c r="I163" s="161"/>
      <c r="J163" s="162">
        <f t="shared" si="10"/>
        <v>0</v>
      </c>
      <c r="K163" s="163"/>
      <c r="L163" s="31"/>
      <c r="M163" s="164" t="s">
        <v>1</v>
      </c>
      <c r="N163" s="165" t="s">
        <v>41</v>
      </c>
      <c r="O163" s="56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8" t="s">
        <v>117</v>
      </c>
      <c r="AT163" s="168" t="s">
        <v>113</v>
      </c>
      <c r="AU163" s="168" t="s">
        <v>118</v>
      </c>
      <c r="AY163" s="15" t="s">
        <v>110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5" t="s">
        <v>118</v>
      </c>
      <c r="BK163" s="169">
        <f t="shared" si="19"/>
        <v>0</v>
      </c>
      <c r="BL163" s="15" t="s">
        <v>117</v>
      </c>
      <c r="BM163" s="168" t="s">
        <v>284</v>
      </c>
    </row>
    <row r="164" spans="1:65" s="2" customFormat="1" ht="24" customHeight="1">
      <c r="A164" s="30"/>
      <c r="B164" s="155"/>
      <c r="C164" s="170" t="s">
        <v>285</v>
      </c>
      <c r="D164" s="170" t="s">
        <v>107</v>
      </c>
      <c r="E164" s="171" t="s">
        <v>286</v>
      </c>
      <c r="F164" s="172" t="s">
        <v>287</v>
      </c>
      <c r="G164" s="173" t="s">
        <v>126</v>
      </c>
      <c r="H164" s="174">
        <v>8</v>
      </c>
      <c r="I164" s="175"/>
      <c r="J164" s="176">
        <f t="shared" si="10"/>
        <v>0</v>
      </c>
      <c r="K164" s="177"/>
      <c r="L164" s="178"/>
      <c r="M164" s="179" t="s">
        <v>1</v>
      </c>
      <c r="N164" s="180" t="s">
        <v>41</v>
      </c>
      <c r="O164" s="56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8" t="s">
        <v>122</v>
      </c>
      <c r="AT164" s="168" t="s">
        <v>107</v>
      </c>
      <c r="AU164" s="168" t="s">
        <v>118</v>
      </c>
      <c r="AY164" s="15" t="s">
        <v>110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5" t="s">
        <v>118</v>
      </c>
      <c r="BK164" s="169">
        <f t="shared" si="19"/>
        <v>0</v>
      </c>
      <c r="BL164" s="15" t="s">
        <v>122</v>
      </c>
      <c r="BM164" s="168" t="s">
        <v>288</v>
      </c>
    </row>
    <row r="165" spans="1:65" s="2" customFormat="1" ht="24" customHeight="1">
      <c r="A165" s="30"/>
      <c r="B165" s="155"/>
      <c r="C165" s="170" t="s">
        <v>289</v>
      </c>
      <c r="D165" s="170" t="s">
        <v>107</v>
      </c>
      <c r="E165" s="171" t="s">
        <v>290</v>
      </c>
      <c r="F165" s="172" t="s">
        <v>291</v>
      </c>
      <c r="G165" s="173" t="s">
        <v>126</v>
      </c>
      <c r="H165" s="174">
        <v>2</v>
      </c>
      <c r="I165" s="175"/>
      <c r="J165" s="176">
        <f t="shared" si="10"/>
        <v>0</v>
      </c>
      <c r="K165" s="177"/>
      <c r="L165" s="178"/>
      <c r="M165" s="179" t="s">
        <v>1</v>
      </c>
      <c r="N165" s="180" t="s">
        <v>41</v>
      </c>
      <c r="O165" s="56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8" t="s">
        <v>122</v>
      </c>
      <c r="AT165" s="168" t="s">
        <v>107</v>
      </c>
      <c r="AU165" s="168" t="s">
        <v>118</v>
      </c>
      <c r="AY165" s="15" t="s">
        <v>110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5" t="s">
        <v>118</v>
      </c>
      <c r="BK165" s="169">
        <f t="shared" si="19"/>
        <v>0</v>
      </c>
      <c r="BL165" s="15" t="s">
        <v>122</v>
      </c>
      <c r="BM165" s="168" t="s">
        <v>292</v>
      </c>
    </row>
    <row r="166" spans="1:65" s="2" customFormat="1" ht="24" customHeight="1">
      <c r="A166" s="30"/>
      <c r="B166" s="155"/>
      <c r="C166" s="170" t="s">
        <v>293</v>
      </c>
      <c r="D166" s="170" t="s">
        <v>107</v>
      </c>
      <c r="E166" s="171" t="s">
        <v>294</v>
      </c>
      <c r="F166" s="172" t="s">
        <v>295</v>
      </c>
      <c r="G166" s="173" t="s">
        <v>126</v>
      </c>
      <c r="H166" s="174">
        <v>1</v>
      </c>
      <c r="I166" s="175"/>
      <c r="J166" s="176">
        <f t="shared" si="10"/>
        <v>0</v>
      </c>
      <c r="K166" s="177"/>
      <c r="L166" s="178"/>
      <c r="M166" s="179" t="s">
        <v>1</v>
      </c>
      <c r="N166" s="180" t="s">
        <v>41</v>
      </c>
      <c r="O166" s="56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8" t="s">
        <v>122</v>
      </c>
      <c r="AT166" s="168" t="s">
        <v>107</v>
      </c>
      <c r="AU166" s="168" t="s">
        <v>118</v>
      </c>
      <c r="AY166" s="15" t="s">
        <v>110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5" t="s">
        <v>118</v>
      </c>
      <c r="BK166" s="169">
        <f t="shared" si="19"/>
        <v>0</v>
      </c>
      <c r="BL166" s="15" t="s">
        <v>122</v>
      </c>
      <c r="BM166" s="168" t="s">
        <v>296</v>
      </c>
    </row>
    <row r="167" spans="1:65" s="2" customFormat="1" ht="24" customHeight="1">
      <c r="A167" s="30"/>
      <c r="B167" s="155"/>
      <c r="C167" s="170" t="s">
        <v>297</v>
      </c>
      <c r="D167" s="170" t="s">
        <v>107</v>
      </c>
      <c r="E167" s="171" t="s">
        <v>298</v>
      </c>
      <c r="F167" s="172" t="s">
        <v>299</v>
      </c>
      <c r="G167" s="173" t="s">
        <v>126</v>
      </c>
      <c r="H167" s="174">
        <v>4</v>
      </c>
      <c r="I167" s="175"/>
      <c r="J167" s="176">
        <f t="shared" si="10"/>
        <v>0</v>
      </c>
      <c r="K167" s="177"/>
      <c r="L167" s="178"/>
      <c r="M167" s="179" t="s">
        <v>1</v>
      </c>
      <c r="N167" s="180" t="s">
        <v>41</v>
      </c>
      <c r="O167" s="56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8" t="s">
        <v>122</v>
      </c>
      <c r="AT167" s="168" t="s">
        <v>107</v>
      </c>
      <c r="AU167" s="168" t="s">
        <v>118</v>
      </c>
      <c r="AY167" s="15" t="s">
        <v>110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5" t="s">
        <v>118</v>
      </c>
      <c r="BK167" s="169">
        <f t="shared" si="19"/>
        <v>0</v>
      </c>
      <c r="BL167" s="15" t="s">
        <v>122</v>
      </c>
      <c r="BM167" s="168" t="s">
        <v>300</v>
      </c>
    </row>
    <row r="168" spans="1:65" s="2" customFormat="1" ht="24" customHeight="1">
      <c r="A168" s="30"/>
      <c r="B168" s="155"/>
      <c r="C168" s="156" t="s">
        <v>301</v>
      </c>
      <c r="D168" s="156" t="s">
        <v>113</v>
      </c>
      <c r="E168" s="157" t="s">
        <v>302</v>
      </c>
      <c r="F168" s="158" t="s">
        <v>303</v>
      </c>
      <c r="G168" s="159" t="s">
        <v>116</v>
      </c>
      <c r="H168" s="160">
        <v>6</v>
      </c>
      <c r="I168" s="161"/>
      <c r="J168" s="162">
        <f t="shared" si="10"/>
        <v>0</v>
      </c>
      <c r="K168" s="163"/>
      <c r="L168" s="31"/>
      <c r="M168" s="164" t="s">
        <v>1</v>
      </c>
      <c r="N168" s="165" t="s">
        <v>41</v>
      </c>
      <c r="O168" s="56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8" t="s">
        <v>117</v>
      </c>
      <c r="AT168" s="168" t="s">
        <v>113</v>
      </c>
      <c r="AU168" s="168" t="s">
        <v>118</v>
      </c>
      <c r="AY168" s="15" t="s">
        <v>110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5" t="s">
        <v>118</v>
      </c>
      <c r="BK168" s="169">
        <f t="shared" si="19"/>
        <v>0</v>
      </c>
      <c r="BL168" s="15" t="s">
        <v>117</v>
      </c>
      <c r="BM168" s="168" t="s">
        <v>304</v>
      </c>
    </row>
    <row r="169" spans="1:65" s="2" customFormat="1" ht="16.5" customHeight="1">
      <c r="A169" s="30"/>
      <c r="B169" s="155"/>
      <c r="C169" s="170" t="s">
        <v>305</v>
      </c>
      <c r="D169" s="170" t="s">
        <v>107</v>
      </c>
      <c r="E169" s="171" t="s">
        <v>306</v>
      </c>
      <c r="F169" s="172" t="s">
        <v>307</v>
      </c>
      <c r="G169" s="173" t="s">
        <v>173</v>
      </c>
      <c r="H169" s="174">
        <v>6</v>
      </c>
      <c r="I169" s="175"/>
      <c r="J169" s="176">
        <f t="shared" si="10"/>
        <v>0</v>
      </c>
      <c r="K169" s="177"/>
      <c r="L169" s="178"/>
      <c r="M169" s="179" t="s">
        <v>1</v>
      </c>
      <c r="N169" s="180" t="s">
        <v>41</v>
      </c>
      <c r="O169" s="56"/>
      <c r="P169" s="166">
        <f t="shared" si="11"/>
        <v>0</v>
      </c>
      <c r="Q169" s="166">
        <v>1E-3</v>
      </c>
      <c r="R169" s="166">
        <f t="shared" si="12"/>
        <v>6.0000000000000001E-3</v>
      </c>
      <c r="S169" s="166">
        <v>0</v>
      </c>
      <c r="T169" s="167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8" t="s">
        <v>122</v>
      </c>
      <c r="AT169" s="168" t="s">
        <v>107</v>
      </c>
      <c r="AU169" s="168" t="s">
        <v>118</v>
      </c>
      <c r="AY169" s="15" t="s">
        <v>110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5" t="s">
        <v>118</v>
      </c>
      <c r="BK169" s="169">
        <f t="shared" si="19"/>
        <v>0</v>
      </c>
      <c r="BL169" s="15" t="s">
        <v>122</v>
      </c>
      <c r="BM169" s="168" t="s">
        <v>308</v>
      </c>
    </row>
    <row r="170" spans="1:65" s="2" customFormat="1" ht="16.5" customHeight="1">
      <c r="A170" s="30"/>
      <c r="B170" s="155"/>
      <c r="C170" s="156" t="s">
        <v>309</v>
      </c>
      <c r="D170" s="156" t="s">
        <v>113</v>
      </c>
      <c r="E170" s="157" t="s">
        <v>310</v>
      </c>
      <c r="F170" s="158" t="s">
        <v>311</v>
      </c>
      <c r="G170" s="159" t="s">
        <v>126</v>
      </c>
      <c r="H170" s="160">
        <v>4</v>
      </c>
      <c r="I170" s="161"/>
      <c r="J170" s="162">
        <f t="shared" si="10"/>
        <v>0</v>
      </c>
      <c r="K170" s="163"/>
      <c r="L170" s="31"/>
      <c r="M170" s="164" t="s">
        <v>1</v>
      </c>
      <c r="N170" s="165" t="s">
        <v>41</v>
      </c>
      <c r="O170" s="56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8" t="s">
        <v>117</v>
      </c>
      <c r="AT170" s="168" t="s">
        <v>113</v>
      </c>
      <c r="AU170" s="168" t="s">
        <v>118</v>
      </c>
      <c r="AY170" s="15" t="s">
        <v>110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5" t="s">
        <v>118</v>
      </c>
      <c r="BK170" s="169">
        <f t="shared" si="19"/>
        <v>0</v>
      </c>
      <c r="BL170" s="15" t="s">
        <v>117</v>
      </c>
      <c r="BM170" s="168" t="s">
        <v>312</v>
      </c>
    </row>
    <row r="171" spans="1:65" s="2" customFormat="1" ht="24" customHeight="1">
      <c r="A171" s="30"/>
      <c r="B171" s="155"/>
      <c r="C171" s="170" t="s">
        <v>313</v>
      </c>
      <c r="D171" s="170" t="s">
        <v>107</v>
      </c>
      <c r="E171" s="171" t="s">
        <v>314</v>
      </c>
      <c r="F171" s="172" t="s">
        <v>315</v>
      </c>
      <c r="G171" s="173" t="s">
        <v>126</v>
      </c>
      <c r="H171" s="174">
        <v>4</v>
      </c>
      <c r="I171" s="175"/>
      <c r="J171" s="176">
        <f t="shared" si="10"/>
        <v>0</v>
      </c>
      <c r="K171" s="177"/>
      <c r="L171" s="178"/>
      <c r="M171" s="179" t="s">
        <v>1</v>
      </c>
      <c r="N171" s="180" t="s">
        <v>41</v>
      </c>
      <c r="O171" s="56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8" t="s">
        <v>122</v>
      </c>
      <c r="AT171" s="168" t="s">
        <v>107</v>
      </c>
      <c r="AU171" s="168" t="s">
        <v>118</v>
      </c>
      <c r="AY171" s="15" t="s">
        <v>110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5" t="s">
        <v>118</v>
      </c>
      <c r="BK171" s="169">
        <f t="shared" si="19"/>
        <v>0</v>
      </c>
      <c r="BL171" s="15" t="s">
        <v>122</v>
      </c>
      <c r="BM171" s="168" t="s">
        <v>316</v>
      </c>
    </row>
    <row r="172" spans="1:65" s="2" customFormat="1" ht="24" customHeight="1">
      <c r="A172" s="30"/>
      <c r="B172" s="155"/>
      <c r="C172" s="170" t="s">
        <v>317</v>
      </c>
      <c r="D172" s="170" t="s">
        <v>107</v>
      </c>
      <c r="E172" s="171" t="s">
        <v>318</v>
      </c>
      <c r="F172" s="172" t="s">
        <v>319</v>
      </c>
      <c r="G172" s="173" t="s">
        <v>126</v>
      </c>
      <c r="H172" s="174">
        <v>4</v>
      </c>
      <c r="I172" s="175"/>
      <c r="J172" s="176">
        <f t="shared" si="10"/>
        <v>0</v>
      </c>
      <c r="K172" s="177"/>
      <c r="L172" s="178"/>
      <c r="M172" s="179" t="s">
        <v>1</v>
      </c>
      <c r="N172" s="180" t="s">
        <v>41</v>
      </c>
      <c r="O172" s="56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8" t="s">
        <v>122</v>
      </c>
      <c r="AT172" s="168" t="s">
        <v>107</v>
      </c>
      <c r="AU172" s="168" t="s">
        <v>118</v>
      </c>
      <c r="AY172" s="15" t="s">
        <v>110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5" t="s">
        <v>118</v>
      </c>
      <c r="BK172" s="169">
        <f t="shared" si="19"/>
        <v>0</v>
      </c>
      <c r="BL172" s="15" t="s">
        <v>122</v>
      </c>
      <c r="BM172" s="168" t="s">
        <v>320</v>
      </c>
    </row>
    <row r="173" spans="1:65" s="2" customFormat="1" ht="24" customHeight="1">
      <c r="A173" s="30"/>
      <c r="B173" s="155"/>
      <c r="C173" s="156" t="s">
        <v>321</v>
      </c>
      <c r="D173" s="156" t="s">
        <v>113</v>
      </c>
      <c r="E173" s="157" t="s">
        <v>322</v>
      </c>
      <c r="F173" s="158" t="s">
        <v>323</v>
      </c>
      <c r="G173" s="159" t="s">
        <v>126</v>
      </c>
      <c r="H173" s="160">
        <v>1</v>
      </c>
      <c r="I173" s="161"/>
      <c r="J173" s="162">
        <f t="shared" si="10"/>
        <v>0</v>
      </c>
      <c r="K173" s="163"/>
      <c r="L173" s="31"/>
      <c r="M173" s="164" t="s">
        <v>1</v>
      </c>
      <c r="N173" s="165" t="s">
        <v>41</v>
      </c>
      <c r="O173" s="56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8" t="s">
        <v>117</v>
      </c>
      <c r="AT173" s="168" t="s">
        <v>113</v>
      </c>
      <c r="AU173" s="168" t="s">
        <v>118</v>
      </c>
      <c r="AY173" s="15" t="s">
        <v>110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5" t="s">
        <v>118</v>
      </c>
      <c r="BK173" s="169">
        <f t="shared" si="19"/>
        <v>0</v>
      </c>
      <c r="BL173" s="15" t="s">
        <v>117</v>
      </c>
      <c r="BM173" s="168" t="s">
        <v>324</v>
      </c>
    </row>
    <row r="174" spans="1:65" s="2" customFormat="1" ht="16.5" customHeight="1">
      <c r="A174" s="30"/>
      <c r="B174" s="155"/>
      <c r="C174" s="156" t="s">
        <v>325</v>
      </c>
      <c r="D174" s="156" t="s">
        <v>113</v>
      </c>
      <c r="E174" s="157" t="s">
        <v>326</v>
      </c>
      <c r="F174" s="158" t="s">
        <v>327</v>
      </c>
      <c r="G174" s="159" t="s">
        <v>126</v>
      </c>
      <c r="H174" s="160">
        <v>12</v>
      </c>
      <c r="I174" s="161"/>
      <c r="J174" s="162">
        <f t="shared" si="10"/>
        <v>0</v>
      </c>
      <c r="K174" s="163"/>
      <c r="L174" s="31"/>
      <c r="M174" s="164" t="s">
        <v>1</v>
      </c>
      <c r="N174" s="165" t="s">
        <v>41</v>
      </c>
      <c r="O174" s="56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8" t="s">
        <v>117</v>
      </c>
      <c r="AT174" s="168" t="s">
        <v>113</v>
      </c>
      <c r="AU174" s="168" t="s">
        <v>118</v>
      </c>
      <c r="AY174" s="15" t="s">
        <v>110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5" t="s">
        <v>118</v>
      </c>
      <c r="BK174" s="169">
        <f t="shared" si="19"/>
        <v>0</v>
      </c>
      <c r="BL174" s="15" t="s">
        <v>117</v>
      </c>
      <c r="BM174" s="168" t="s">
        <v>328</v>
      </c>
    </row>
    <row r="175" spans="1:65" s="2" customFormat="1" ht="16.5" customHeight="1">
      <c r="A175" s="30"/>
      <c r="B175" s="155"/>
      <c r="C175" s="170" t="s">
        <v>329</v>
      </c>
      <c r="D175" s="170" t="s">
        <v>107</v>
      </c>
      <c r="E175" s="171" t="s">
        <v>330</v>
      </c>
      <c r="F175" s="172" t="s">
        <v>331</v>
      </c>
      <c r="G175" s="173" t="s">
        <v>126</v>
      </c>
      <c r="H175" s="174">
        <v>12</v>
      </c>
      <c r="I175" s="175"/>
      <c r="J175" s="176">
        <f t="shared" si="10"/>
        <v>0</v>
      </c>
      <c r="K175" s="177"/>
      <c r="L175" s="178"/>
      <c r="M175" s="179" t="s">
        <v>1</v>
      </c>
      <c r="N175" s="180" t="s">
        <v>41</v>
      </c>
      <c r="O175" s="56"/>
      <c r="P175" s="166">
        <f t="shared" si="11"/>
        <v>0</v>
      </c>
      <c r="Q175" s="166">
        <v>1.6000000000000001E-4</v>
      </c>
      <c r="R175" s="166">
        <f t="shared" si="12"/>
        <v>1.9200000000000003E-3</v>
      </c>
      <c r="S175" s="166">
        <v>0</v>
      </c>
      <c r="T175" s="167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8" t="s">
        <v>122</v>
      </c>
      <c r="AT175" s="168" t="s">
        <v>107</v>
      </c>
      <c r="AU175" s="168" t="s">
        <v>118</v>
      </c>
      <c r="AY175" s="15" t="s">
        <v>110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5" t="s">
        <v>118</v>
      </c>
      <c r="BK175" s="169">
        <f t="shared" si="19"/>
        <v>0</v>
      </c>
      <c r="BL175" s="15" t="s">
        <v>122</v>
      </c>
      <c r="BM175" s="168" t="s">
        <v>332</v>
      </c>
    </row>
    <row r="176" spans="1:65" s="2" customFormat="1" ht="16.5" customHeight="1">
      <c r="A176" s="30"/>
      <c r="B176" s="155"/>
      <c r="C176" s="156" t="s">
        <v>333</v>
      </c>
      <c r="D176" s="156" t="s">
        <v>113</v>
      </c>
      <c r="E176" s="157" t="s">
        <v>334</v>
      </c>
      <c r="F176" s="158" t="s">
        <v>335</v>
      </c>
      <c r="G176" s="159" t="s">
        <v>126</v>
      </c>
      <c r="H176" s="160">
        <v>4</v>
      </c>
      <c r="I176" s="161"/>
      <c r="J176" s="162">
        <f t="shared" si="10"/>
        <v>0</v>
      </c>
      <c r="K176" s="163"/>
      <c r="L176" s="31"/>
      <c r="M176" s="164" t="s">
        <v>1</v>
      </c>
      <c r="N176" s="165" t="s">
        <v>41</v>
      </c>
      <c r="O176" s="56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8" t="s">
        <v>117</v>
      </c>
      <c r="AT176" s="168" t="s">
        <v>113</v>
      </c>
      <c r="AU176" s="168" t="s">
        <v>118</v>
      </c>
      <c r="AY176" s="15" t="s">
        <v>110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5" t="s">
        <v>118</v>
      </c>
      <c r="BK176" s="169">
        <f t="shared" si="19"/>
        <v>0</v>
      </c>
      <c r="BL176" s="15" t="s">
        <v>117</v>
      </c>
      <c r="BM176" s="168" t="s">
        <v>336</v>
      </c>
    </row>
    <row r="177" spans="1:65" s="2" customFormat="1" ht="16.5" customHeight="1">
      <c r="A177" s="30"/>
      <c r="B177" s="155"/>
      <c r="C177" s="170" t="s">
        <v>337</v>
      </c>
      <c r="D177" s="170" t="s">
        <v>107</v>
      </c>
      <c r="E177" s="171" t="s">
        <v>338</v>
      </c>
      <c r="F177" s="172" t="s">
        <v>339</v>
      </c>
      <c r="G177" s="173" t="s">
        <v>126</v>
      </c>
      <c r="H177" s="174">
        <v>4</v>
      </c>
      <c r="I177" s="175"/>
      <c r="J177" s="176">
        <f t="shared" si="10"/>
        <v>0</v>
      </c>
      <c r="K177" s="177"/>
      <c r="L177" s="178"/>
      <c r="M177" s="179" t="s">
        <v>1</v>
      </c>
      <c r="N177" s="180" t="s">
        <v>41</v>
      </c>
      <c r="O177" s="56"/>
      <c r="P177" s="166">
        <f t="shared" si="11"/>
        <v>0</v>
      </c>
      <c r="Q177" s="166">
        <v>2.9E-4</v>
      </c>
      <c r="R177" s="166">
        <f t="shared" si="12"/>
        <v>1.16E-3</v>
      </c>
      <c r="S177" s="166">
        <v>0</v>
      </c>
      <c r="T177" s="167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8" t="s">
        <v>122</v>
      </c>
      <c r="AT177" s="168" t="s">
        <v>107</v>
      </c>
      <c r="AU177" s="168" t="s">
        <v>118</v>
      </c>
      <c r="AY177" s="15" t="s">
        <v>110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5" t="s">
        <v>118</v>
      </c>
      <c r="BK177" s="169">
        <f t="shared" si="19"/>
        <v>0</v>
      </c>
      <c r="BL177" s="15" t="s">
        <v>122</v>
      </c>
      <c r="BM177" s="168" t="s">
        <v>340</v>
      </c>
    </row>
    <row r="178" spans="1:65" s="2" customFormat="1" ht="16.5" customHeight="1">
      <c r="A178" s="30"/>
      <c r="B178" s="155"/>
      <c r="C178" s="156" t="s">
        <v>341</v>
      </c>
      <c r="D178" s="156" t="s">
        <v>113</v>
      </c>
      <c r="E178" s="157" t="s">
        <v>342</v>
      </c>
      <c r="F178" s="158" t="s">
        <v>343</v>
      </c>
      <c r="G178" s="159" t="s">
        <v>126</v>
      </c>
      <c r="H178" s="160">
        <v>1</v>
      </c>
      <c r="I178" s="161"/>
      <c r="J178" s="162">
        <f t="shared" si="10"/>
        <v>0</v>
      </c>
      <c r="K178" s="163"/>
      <c r="L178" s="31"/>
      <c r="M178" s="164" t="s">
        <v>1</v>
      </c>
      <c r="N178" s="165" t="s">
        <v>41</v>
      </c>
      <c r="O178" s="56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8" t="s">
        <v>117</v>
      </c>
      <c r="AT178" s="168" t="s">
        <v>113</v>
      </c>
      <c r="AU178" s="168" t="s">
        <v>118</v>
      </c>
      <c r="AY178" s="15" t="s">
        <v>110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5" t="s">
        <v>118</v>
      </c>
      <c r="BK178" s="169">
        <f t="shared" si="19"/>
        <v>0</v>
      </c>
      <c r="BL178" s="15" t="s">
        <v>117</v>
      </c>
      <c r="BM178" s="168" t="s">
        <v>344</v>
      </c>
    </row>
    <row r="179" spans="1:65" s="2" customFormat="1" ht="16.5" customHeight="1">
      <c r="A179" s="30"/>
      <c r="B179" s="155"/>
      <c r="C179" s="156" t="s">
        <v>345</v>
      </c>
      <c r="D179" s="156" t="s">
        <v>113</v>
      </c>
      <c r="E179" s="157" t="s">
        <v>346</v>
      </c>
      <c r="F179" s="158" t="s">
        <v>347</v>
      </c>
      <c r="G179" s="159" t="s">
        <v>116</v>
      </c>
      <c r="H179" s="160">
        <v>230</v>
      </c>
      <c r="I179" s="161"/>
      <c r="J179" s="162">
        <f t="shared" si="10"/>
        <v>0</v>
      </c>
      <c r="K179" s="163"/>
      <c r="L179" s="31"/>
      <c r="M179" s="164" t="s">
        <v>1</v>
      </c>
      <c r="N179" s="165" t="s">
        <v>41</v>
      </c>
      <c r="O179" s="56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8" t="s">
        <v>117</v>
      </c>
      <c r="AT179" s="168" t="s">
        <v>113</v>
      </c>
      <c r="AU179" s="168" t="s">
        <v>118</v>
      </c>
      <c r="AY179" s="15" t="s">
        <v>110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5" t="s">
        <v>118</v>
      </c>
      <c r="BK179" s="169">
        <f t="shared" si="19"/>
        <v>0</v>
      </c>
      <c r="BL179" s="15" t="s">
        <v>117</v>
      </c>
      <c r="BM179" s="168" t="s">
        <v>348</v>
      </c>
    </row>
    <row r="180" spans="1:65" s="2" customFormat="1" ht="16.5" customHeight="1">
      <c r="A180" s="30"/>
      <c r="B180" s="155"/>
      <c r="C180" s="170" t="s">
        <v>349</v>
      </c>
      <c r="D180" s="170" t="s">
        <v>107</v>
      </c>
      <c r="E180" s="171" t="s">
        <v>350</v>
      </c>
      <c r="F180" s="172" t="s">
        <v>351</v>
      </c>
      <c r="G180" s="173" t="s">
        <v>116</v>
      </c>
      <c r="H180" s="174">
        <v>241.5</v>
      </c>
      <c r="I180" s="175"/>
      <c r="J180" s="176">
        <f t="shared" si="10"/>
        <v>0</v>
      </c>
      <c r="K180" s="177"/>
      <c r="L180" s="178"/>
      <c r="M180" s="179" t="s">
        <v>1</v>
      </c>
      <c r="N180" s="180" t="s">
        <v>41</v>
      </c>
      <c r="O180" s="56"/>
      <c r="P180" s="166">
        <f t="shared" si="11"/>
        <v>0</v>
      </c>
      <c r="Q180" s="166">
        <v>1.3999999999999999E-4</v>
      </c>
      <c r="R180" s="166">
        <f t="shared" si="12"/>
        <v>3.381E-2</v>
      </c>
      <c r="S180" s="166">
        <v>0</v>
      </c>
      <c r="T180" s="167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8" t="s">
        <v>122</v>
      </c>
      <c r="AT180" s="168" t="s">
        <v>107</v>
      </c>
      <c r="AU180" s="168" t="s">
        <v>118</v>
      </c>
      <c r="AY180" s="15" t="s">
        <v>110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5" t="s">
        <v>118</v>
      </c>
      <c r="BK180" s="169">
        <f t="shared" si="19"/>
        <v>0</v>
      </c>
      <c r="BL180" s="15" t="s">
        <v>122</v>
      </c>
      <c r="BM180" s="168" t="s">
        <v>352</v>
      </c>
    </row>
    <row r="181" spans="1:65" s="13" customFormat="1" ht="10.199999999999999">
      <c r="B181" s="181"/>
      <c r="D181" s="182" t="s">
        <v>353</v>
      </c>
      <c r="F181" s="183" t="s">
        <v>354</v>
      </c>
      <c r="H181" s="184">
        <v>241.5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9" t="s">
        <v>353</v>
      </c>
      <c r="AU181" s="189" t="s">
        <v>118</v>
      </c>
      <c r="AV181" s="13" t="s">
        <v>118</v>
      </c>
      <c r="AW181" s="13" t="s">
        <v>3</v>
      </c>
      <c r="AX181" s="13" t="s">
        <v>80</v>
      </c>
      <c r="AY181" s="189" t="s">
        <v>110</v>
      </c>
    </row>
    <row r="182" spans="1:65" s="2" customFormat="1" ht="16.5" customHeight="1">
      <c r="A182" s="30"/>
      <c r="B182" s="155"/>
      <c r="C182" s="156" t="s">
        <v>355</v>
      </c>
      <c r="D182" s="156" t="s">
        <v>113</v>
      </c>
      <c r="E182" s="157" t="s">
        <v>356</v>
      </c>
      <c r="F182" s="158" t="s">
        <v>357</v>
      </c>
      <c r="G182" s="159" t="s">
        <v>116</v>
      </c>
      <c r="H182" s="160">
        <v>90</v>
      </c>
      <c r="I182" s="161"/>
      <c r="J182" s="162">
        <f>ROUND(I182*H182,2)</f>
        <v>0</v>
      </c>
      <c r="K182" s="163"/>
      <c r="L182" s="31"/>
      <c r="M182" s="164" t="s">
        <v>1</v>
      </c>
      <c r="N182" s="165" t="s">
        <v>41</v>
      </c>
      <c r="O182" s="56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8" t="s">
        <v>117</v>
      </c>
      <c r="AT182" s="168" t="s">
        <v>113</v>
      </c>
      <c r="AU182" s="168" t="s">
        <v>118</v>
      </c>
      <c r="AY182" s="15" t="s">
        <v>110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5" t="s">
        <v>118</v>
      </c>
      <c r="BK182" s="169">
        <f>ROUND(I182*H182,2)</f>
        <v>0</v>
      </c>
      <c r="BL182" s="15" t="s">
        <v>117</v>
      </c>
      <c r="BM182" s="168" t="s">
        <v>358</v>
      </c>
    </row>
    <row r="183" spans="1:65" s="2" customFormat="1" ht="16.5" customHeight="1">
      <c r="A183" s="30"/>
      <c r="B183" s="155"/>
      <c r="C183" s="170" t="s">
        <v>359</v>
      </c>
      <c r="D183" s="170" t="s">
        <v>107</v>
      </c>
      <c r="E183" s="171" t="s">
        <v>360</v>
      </c>
      <c r="F183" s="172" t="s">
        <v>361</v>
      </c>
      <c r="G183" s="173" t="s">
        <v>116</v>
      </c>
      <c r="H183" s="174">
        <v>94.5</v>
      </c>
      <c r="I183" s="175"/>
      <c r="J183" s="176">
        <f>ROUND(I183*H183,2)</f>
        <v>0</v>
      </c>
      <c r="K183" s="177"/>
      <c r="L183" s="178"/>
      <c r="M183" s="179" t="s">
        <v>1</v>
      </c>
      <c r="N183" s="180" t="s">
        <v>41</v>
      </c>
      <c r="O183" s="56"/>
      <c r="P183" s="166">
        <f>O183*H183</f>
        <v>0</v>
      </c>
      <c r="Q183" s="166">
        <v>1.9000000000000001E-4</v>
      </c>
      <c r="R183" s="166">
        <f>Q183*H183</f>
        <v>1.7955000000000002E-2</v>
      </c>
      <c r="S183" s="166">
        <v>0</v>
      </c>
      <c r="T183" s="167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8" t="s">
        <v>122</v>
      </c>
      <c r="AT183" s="168" t="s">
        <v>107</v>
      </c>
      <c r="AU183" s="168" t="s">
        <v>118</v>
      </c>
      <c r="AY183" s="15" t="s">
        <v>110</v>
      </c>
      <c r="BE183" s="169">
        <f>IF(N183="základná",J183,0)</f>
        <v>0</v>
      </c>
      <c r="BF183" s="169">
        <f>IF(N183="znížená",J183,0)</f>
        <v>0</v>
      </c>
      <c r="BG183" s="169">
        <f>IF(N183="zákl. prenesená",J183,0)</f>
        <v>0</v>
      </c>
      <c r="BH183" s="169">
        <f>IF(N183="zníž. prenesená",J183,0)</f>
        <v>0</v>
      </c>
      <c r="BI183" s="169">
        <f>IF(N183="nulová",J183,0)</f>
        <v>0</v>
      </c>
      <c r="BJ183" s="15" t="s">
        <v>118</v>
      </c>
      <c r="BK183" s="169">
        <f>ROUND(I183*H183,2)</f>
        <v>0</v>
      </c>
      <c r="BL183" s="15" t="s">
        <v>122</v>
      </c>
      <c r="BM183" s="168" t="s">
        <v>362</v>
      </c>
    </row>
    <row r="184" spans="1:65" s="13" customFormat="1" ht="10.199999999999999">
      <c r="B184" s="181"/>
      <c r="D184" s="182" t="s">
        <v>353</v>
      </c>
      <c r="F184" s="183" t="s">
        <v>363</v>
      </c>
      <c r="H184" s="184">
        <v>94.5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9" t="s">
        <v>353</v>
      </c>
      <c r="AU184" s="189" t="s">
        <v>118</v>
      </c>
      <c r="AV184" s="13" t="s">
        <v>118</v>
      </c>
      <c r="AW184" s="13" t="s">
        <v>3</v>
      </c>
      <c r="AX184" s="13" t="s">
        <v>80</v>
      </c>
      <c r="AY184" s="189" t="s">
        <v>110</v>
      </c>
    </row>
    <row r="185" spans="1:65" s="2" customFormat="1" ht="24" customHeight="1">
      <c r="A185" s="30"/>
      <c r="B185" s="155"/>
      <c r="C185" s="156" t="s">
        <v>364</v>
      </c>
      <c r="D185" s="156" t="s">
        <v>113</v>
      </c>
      <c r="E185" s="157" t="s">
        <v>365</v>
      </c>
      <c r="F185" s="158" t="s">
        <v>366</v>
      </c>
      <c r="G185" s="159" t="s">
        <v>116</v>
      </c>
      <c r="H185" s="160">
        <v>65</v>
      </c>
      <c r="I185" s="161"/>
      <c r="J185" s="162">
        <f>ROUND(I185*H185,2)</f>
        <v>0</v>
      </c>
      <c r="K185" s="163"/>
      <c r="L185" s="31"/>
      <c r="M185" s="164" t="s">
        <v>1</v>
      </c>
      <c r="N185" s="165" t="s">
        <v>41</v>
      </c>
      <c r="O185" s="56"/>
      <c r="P185" s="166">
        <f>O185*H185</f>
        <v>0</v>
      </c>
      <c r="Q185" s="166">
        <v>0</v>
      </c>
      <c r="R185" s="166">
        <f>Q185*H185</f>
        <v>0</v>
      </c>
      <c r="S185" s="166">
        <v>0</v>
      </c>
      <c r="T185" s="167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8" t="s">
        <v>117</v>
      </c>
      <c r="AT185" s="168" t="s">
        <v>113</v>
      </c>
      <c r="AU185" s="168" t="s">
        <v>118</v>
      </c>
      <c r="AY185" s="15" t="s">
        <v>110</v>
      </c>
      <c r="BE185" s="169">
        <f>IF(N185="základná",J185,0)</f>
        <v>0</v>
      </c>
      <c r="BF185" s="169">
        <f>IF(N185="znížená",J185,0)</f>
        <v>0</v>
      </c>
      <c r="BG185" s="169">
        <f>IF(N185="zákl. prenesená",J185,0)</f>
        <v>0</v>
      </c>
      <c r="BH185" s="169">
        <f>IF(N185="zníž. prenesená",J185,0)</f>
        <v>0</v>
      </c>
      <c r="BI185" s="169">
        <f>IF(N185="nulová",J185,0)</f>
        <v>0</v>
      </c>
      <c r="BJ185" s="15" t="s">
        <v>118</v>
      </c>
      <c r="BK185" s="169">
        <f>ROUND(I185*H185,2)</f>
        <v>0</v>
      </c>
      <c r="BL185" s="15" t="s">
        <v>117</v>
      </c>
      <c r="BM185" s="168" t="s">
        <v>367</v>
      </c>
    </row>
    <row r="186" spans="1:65" s="2" customFormat="1" ht="16.5" customHeight="1">
      <c r="A186" s="30"/>
      <c r="B186" s="155"/>
      <c r="C186" s="170" t="s">
        <v>368</v>
      </c>
      <c r="D186" s="170" t="s">
        <v>107</v>
      </c>
      <c r="E186" s="171" t="s">
        <v>369</v>
      </c>
      <c r="F186" s="172" t="s">
        <v>370</v>
      </c>
      <c r="G186" s="173" t="s">
        <v>116</v>
      </c>
      <c r="H186" s="174">
        <v>68.25</v>
      </c>
      <c r="I186" s="175"/>
      <c r="J186" s="176">
        <f>ROUND(I186*H186,2)</f>
        <v>0</v>
      </c>
      <c r="K186" s="177"/>
      <c r="L186" s="178"/>
      <c r="M186" s="179" t="s">
        <v>1</v>
      </c>
      <c r="N186" s="180" t="s">
        <v>41</v>
      </c>
      <c r="O186" s="56"/>
      <c r="P186" s="166">
        <f>O186*H186</f>
        <v>0</v>
      </c>
      <c r="Q186" s="166">
        <v>2.4000000000000001E-4</v>
      </c>
      <c r="R186" s="166">
        <f>Q186*H186</f>
        <v>1.6379999999999999E-2</v>
      </c>
      <c r="S186" s="166">
        <v>0</v>
      </c>
      <c r="T186" s="167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8" t="s">
        <v>122</v>
      </c>
      <c r="AT186" s="168" t="s">
        <v>107</v>
      </c>
      <c r="AU186" s="168" t="s">
        <v>118</v>
      </c>
      <c r="AY186" s="15" t="s">
        <v>110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5" t="s">
        <v>118</v>
      </c>
      <c r="BK186" s="169">
        <f>ROUND(I186*H186,2)</f>
        <v>0</v>
      </c>
      <c r="BL186" s="15" t="s">
        <v>122</v>
      </c>
      <c r="BM186" s="168" t="s">
        <v>371</v>
      </c>
    </row>
    <row r="187" spans="1:65" s="13" customFormat="1" ht="10.199999999999999">
      <c r="B187" s="181"/>
      <c r="D187" s="182" t="s">
        <v>353</v>
      </c>
      <c r="F187" s="183" t="s">
        <v>372</v>
      </c>
      <c r="H187" s="184">
        <v>68.25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9" t="s">
        <v>353</v>
      </c>
      <c r="AU187" s="189" t="s">
        <v>118</v>
      </c>
      <c r="AV187" s="13" t="s">
        <v>118</v>
      </c>
      <c r="AW187" s="13" t="s">
        <v>3</v>
      </c>
      <c r="AX187" s="13" t="s">
        <v>80</v>
      </c>
      <c r="AY187" s="189" t="s">
        <v>110</v>
      </c>
    </row>
    <row r="188" spans="1:65" s="2" customFormat="1" ht="24" customHeight="1">
      <c r="A188" s="30"/>
      <c r="B188" s="155"/>
      <c r="C188" s="156" t="s">
        <v>117</v>
      </c>
      <c r="D188" s="156" t="s">
        <v>113</v>
      </c>
      <c r="E188" s="157" t="s">
        <v>373</v>
      </c>
      <c r="F188" s="158" t="s">
        <v>374</v>
      </c>
      <c r="G188" s="159" t="s">
        <v>116</v>
      </c>
      <c r="H188" s="160">
        <v>8</v>
      </c>
      <c r="I188" s="161"/>
      <c r="J188" s="162">
        <f>ROUND(I188*H188,2)</f>
        <v>0</v>
      </c>
      <c r="K188" s="163"/>
      <c r="L188" s="31"/>
      <c r="M188" s="164" t="s">
        <v>1</v>
      </c>
      <c r="N188" s="165" t="s">
        <v>41</v>
      </c>
      <c r="O188" s="56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8" t="s">
        <v>117</v>
      </c>
      <c r="AT188" s="168" t="s">
        <v>113</v>
      </c>
      <c r="AU188" s="168" t="s">
        <v>118</v>
      </c>
      <c r="AY188" s="15" t="s">
        <v>110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5" t="s">
        <v>118</v>
      </c>
      <c r="BK188" s="169">
        <f>ROUND(I188*H188,2)</f>
        <v>0</v>
      </c>
      <c r="BL188" s="15" t="s">
        <v>117</v>
      </c>
      <c r="BM188" s="168" t="s">
        <v>375</v>
      </c>
    </row>
    <row r="189" spans="1:65" s="2" customFormat="1" ht="16.5" customHeight="1">
      <c r="A189" s="30"/>
      <c r="B189" s="155"/>
      <c r="C189" s="170" t="s">
        <v>376</v>
      </c>
      <c r="D189" s="170" t="s">
        <v>107</v>
      </c>
      <c r="E189" s="171" t="s">
        <v>377</v>
      </c>
      <c r="F189" s="172" t="s">
        <v>378</v>
      </c>
      <c r="G189" s="173" t="s">
        <v>116</v>
      </c>
      <c r="H189" s="174">
        <v>8.4</v>
      </c>
      <c r="I189" s="175"/>
      <c r="J189" s="176">
        <f>ROUND(I189*H189,2)</f>
        <v>0</v>
      </c>
      <c r="K189" s="177"/>
      <c r="L189" s="178"/>
      <c r="M189" s="179" t="s">
        <v>1</v>
      </c>
      <c r="N189" s="180" t="s">
        <v>41</v>
      </c>
      <c r="O189" s="56"/>
      <c r="P189" s="166">
        <f>O189*H189</f>
        <v>0</v>
      </c>
      <c r="Q189" s="166">
        <v>3.4000000000000002E-4</v>
      </c>
      <c r="R189" s="166">
        <f>Q189*H189</f>
        <v>2.8560000000000005E-3</v>
      </c>
      <c r="S189" s="166">
        <v>0</v>
      </c>
      <c r="T189" s="167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8" t="s">
        <v>122</v>
      </c>
      <c r="AT189" s="168" t="s">
        <v>107</v>
      </c>
      <c r="AU189" s="168" t="s">
        <v>118</v>
      </c>
      <c r="AY189" s="15" t="s">
        <v>110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5" t="s">
        <v>118</v>
      </c>
      <c r="BK189" s="169">
        <f>ROUND(I189*H189,2)</f>
        <v>0</v>
      </c>
      <c r="BL189" s="15" t="s">
        <v>122</v>
      </c>
      <c r="BM189" s="168" t="s">
        <v>379</v>
      </c>
    </row>
    <row r="190" spans="1:65" s="13" customFormat="1" ht="10.199999999999999">
      <c r="B190" s="181"/>
      <c r="D190" s="182" t="s">
        <v>353</v>
      </c>
      <c r="F190" s="183" t="s">
        <v>380</v>
      </c>
      <c r="H190" s="184">
        <v>8.4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9" t="s">
        <v>353</v>
      </c>
      <c r="AU190" s="189" t="s">
        <v>118</v>
      </c>
      <c r="AV190" s="13" t="s">
        <v>118</v>
      </c>
      <c r="AW190" s="13" t="s">
        <v>3</v>
      </c>
      <c r="AX190" s="13" t="s">
        <v>80</v>
      </c>
      <c r="AY190" s="189" t="s">
        <v>110</v>
      </c>
    </row>
    <row r="191" spans="1:65" s="2" customFormat="1" ht="16.5" customHeight="1">
      <c r="A191" s="30"/>
      <c r="B191" s="155"/>
      <c r="C191" s="156" t="s">
        <v>381</v>
      </c>
      <c r="D191" s="156" t="s">
        <v>113</v>
      </c>
      <c r="E191" s="157" t="s">
        <v>382</v>
      </c>
      <c r="F191" s="158" t="s">
        <v>383</v>
      </c>
      <c r="G191" s="159" t="s">
        <v>116</v>
      </c>
      <c r="H191" s="160">
        <v>40</v>
      </c>
      <c r="I191" s="161"/>
      <c r="J191" s="162">
        <f>ROUND(I191*H191,2)</f>
        <v>0</v>
      </c>
      <c r="K191" s="163"/>
      <c r="L191" s="31"/>
      <c r="M191" s="164" t="s">
        <v>1</v>
      </c>
      <c r="N191" s="165" t="s">
        <v>41</v>
      </c>
      <c r="O191" s="56"/>
      <c r="P191" s="166">
        <f>O191*H191</f>
        <v>0</v>
      </c>
      <c r="Q191" s="166">
        <v>0</v>
      </c>
      <c r="R191" s="166">
        <f>Q191*H191</f>
        <v>0</v>
      </c>
      <c r="S191" s="166">
        <v>0</v>
      </c>
      <c r="T191" s="167">
        <f>S191*H191</f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8" t="s">
        <v>117</v>
      </c>
      <c r="AT191" s="168" t="s">
        <v>113</v>
      </c>
      <c r="AU191" s="168" t="s">
        <v>118</v>
      </c>
      <c r="AY191" s="15" t="s">
        <v>110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5" t="s">
        <v>118</v>
      </c>
      <c r="BK191" s="169">
        <f>ROUND(I191*H191,2)</f>
        <v>0</v>
      </c>
      <c r="BL191" s="15" t="s">
        <v>117</v>
      </c>
      <c r="BM191" s="168" t="s">
        <v>384</v>
      </c>
    </row>
    <row r="192" spans="1:65" s="2" customFormat="1" ht="16.5" customHeight="1">
      <c r="A192" s="30"/>
      <c r="B192" s="155"/>
      <c r="C192" s="170" t="s">
        <v>385</v>
      </c>
      <c r="D192" s="170" t="s">
        <v>107</v>
      </c>
      <c r="E192" s="171" t="s">
        <v>386</v>
      </c>
      <c r="F192" s="172" t="s">
        <v>387</v>
      </c>
      <c r="G192" s="173" t="s">
        <v>116</v>
      </c>
      <c r="H192" s="174">
        <v>42</v>
      </c>
      <c r="I192" s="175"/>
      <c r="J192" s="176">
        <f>ROUND(I192*H192,2)</f>
        <v>0</v>
      </c>
      <c r="K192" s="177"/>
      <c r="L192" s="178"/>
      <c r="M192" s="179" t="s">
        <v>1</v>
      </c>
      <c r="N192" s="180" t="s">
        <v>41</v>
      </c>
      <c r="O192" s="56"/>
      <c r="P192" s="166">
        <f>O192*H192</f>
        <v>0</v>
      </c>
      <c r="Q192" s="166">
        <v>6.0000000000000002E-5</v>
      </c>
      <c r="R192" s="166">
        <f>Q192*H192</f>
        <v>2.5200000000000001E-3</v>
      </c>
      <c r="S192" s="166">
        <v>0</v>
      </c>
      <c r="T192" s="167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68" t="s">
        <v>122</v>
      </c>
      <c r="AT192" s="168" t="s">
        <v>107</v>
      </c>
      <c r="AU192" s="168" t="s">
        <v>118</v>
      </c>
      <c r="AY192" s="15" t="s">
        <v>110</v>
      </c>
      <c r="BE192" s="169">
        <f>IF(N192="základná",J192,0)</f>
        <v>0</v>
      </c>
      <c r="BF192" s="169">
        <f>IF(N192="znížená",J192,0)</f>
        <v>0</v>
      </c>
      <c r="BG192" s="169">
        <f>IF(N192="zákl. prenesená",J192,0)</f>
        <v>0</v>
      </c>
      <c r="BH192" s="169">
        <f>IF(N192="zníž. prenesená",J192,0)</f>
        <v>0</v>
      </c>
      <c r="BI192" s="169">
        <f>IF(N192="nulová",J192,0)</f>
        <v>0</v>
      </c>
      <c r="BJ192" s="15" t="s">
        <v>118</v>
      </c>
      <c r="BK192" s="169">
        <f>ROUND(I192*H192,2)</f>
        <v>0</v>
      </c>
      <c r="BL192" s="15" t="s">
        <v>122</v>
      </c>
      <c r="BM192" s="168" t="s">
        <v>388</v>
      </c>
    </row>
    <row r="193" spans="1:65" s="13" customFormat="1" ht="10.199999999999999">
      <c r="B193" s="181"/>
      <c r="D193" s="182" t="s">
        <v>353</v>
      </c>
      <c r="F193" s="183" t="s">
        <v>389</v>
      </c>
      <c r="H193" s="184">
        <v>42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9" t="s">
        <v>353</v>
      </c>
      <c r="AU193" s="189" t="s">
        <v>118</v>
      </c>
      <c r="AV193" s="13" t="s">
        <v>118</v>
      </c>
      <c r="AW193" s="13" t="s">
        <v>3</v>
      </c>
      <c r="AX193" s="13" t="s">
        <v>80</v>
      </c>
      <c r="AY193" s="189" t="s">
        <v>110</v>
      </c>
    </row>
    <row r="194" spans="1:65" s="2" customFormat="1" ht="16.5" customHeight="1">
      <c r="A194" s="30"/>
      <c r="B194" s="155"/>
      <c r="C194" s="156" t="s">
        <v>390</v>
      </c>
      <c r="D194" s="156" t="s">
        <v>113</v>
      </c>
      <c r="E194" s="157" t="s">
        <v>391</v>
      </c>
      <c r="F194" s="158" t="s">
        <v>392</v>
      </c>
      <c r="G194" s="159" t="s">
        <v>116</v>
      </c>
      <c r="H194" s="160">
        <v>40</v>
      </c>
      <c r="I194" s="161"/>
      <c r="J194" s="162">
        <f>ROUND(I194*H194,2)</f>
        <v>0</v>
      </c>
      <c r="K194" s="163"/>
      <c r="L194" s="31"/>
      <c r="M194" s="164" t="s">
        <v>1</v>
      </c>
      <c r="N194" s="165" t="s">
        <v>41</v>
      </c>
      <c r="O194" s="56"/>
      <c r="P194" s="166">
        <f>O194*H194</f>
        <v>0</v>
      </c>
      <c r="Q194" s="166">
        <v>0</v>
      </c>
      <c r="R194" s="166">
        <f>Q194*H194</f>
        <v>0</v>
      </c>
      <c r="S194" s="166">
        <v>0</v>
      </c>
      <c r="T194" s="167">
        <f>S194*H194</f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8" t="s">
        <v>117</v>
      </c>
      <c r="AT194" s="168" t="s">
        <v>113</v>
      </c>
      <c r="AU194" s="168" t="s">
        <v>118</v>
      </c>
      <c r="AY194" s="15" t="s">
        <v>110</v>
      </c>
      <c r="BE194" s="169">
        <f>IF(N194="základná",J194,0)</f>
        <v>0</v>
      </c>
      <c r="BF194" s="169">
        <f>IF(N194="znížená",J194,0)</f>
        <v>0</v>
      </c>
      <c r="BG194" s="169">
        <f>IF(N194="zákl. prenesená",J194,0)</f>
        <v>0</v>
      </c>
      <c r="BH194" s="169">
        <f>IF(N194="zníž. prenesená",J194,0)</f>
        <v>0</v>
      </c>
      <c r="BI194" s="169">
        <f>IF(N194="nulová",J194,0)</f>
        <v>0</v>
      </c>
      <c r="BJ194" s="15" t="s">
        <v>118</v>
      </c>
      <c r="BK194" s="169">
        <f>ROUND(I194*H194,2)</f>
        <v>0</v>
      </c>
      <c r="BL194" s="15" t="s">
        <v>117</v>
      </c>
      <c r="BM194" s="168" t="s">
        <v>393</v>
      </c>
    </row>
    <row r="195" spans="1:65" s="2" customFormat="1" ht="16.5" customHeight="1">
      <c r="A195" s="30"/>
      <c r="B195" s="155"/>
      <c r="C195" s="170" t="s">
        <v>394</v>
      </c>
      <c r="D195" s="170" t="s">
        <v>107</v>
      </c>
      <c r="E195" s="171" t="s">
        <v>395</v>
      </c>
      <c r="F195" s="172" t="s">
        <v>396</v>
      </c>
      <c r="G195" s="173" t="s">
        <v>116</v>
      </c>
      <c r="H195" s="174">
        <v>42</v>
      </c>
      <c r="I195" s="175"/>
      <c r="J195" s="176">
        <f>ROUND(I195*H195,2)</f>
        <v>0</v>
      </c>
      <c r="K195" s="177"/>
      <c r="L195" s="178"/>
      <c r="M195" s="179" t="s">
        <v>1</v>
      </c>
      <c r="N195" s="180" t="s">
        <v>41</v>
      </c>
      <c r="O195" s="56"/>
      <c r="P195" s="166">
        <f>O195*H195</f>
        <v>0</v>
      </c>
      <c r="Q195" s="166">
        <v>9.0000000000000006E-5</v>
      </c>
      <c r="R195" s="166">
        <f>Q195*H195</f>
        <v>3.7800000000000004E-3</v>
      </c>
      <c r="S195" s="166">
        <v>0</v>
      </c>
      <c r="T195" s="167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8" t="s">
        <v>122</v>
      </c>
      <c r="AT195" s="168" t="s">
        <v>107</v>
      </c>
      <c r="AU195" s="168" t="s">
        <v>118</v>
      </c>
      <c r="AY195" s="15" t="s">
        <v>110</v>
      </c>
      <c r="BE195" s="169">
        <f>IF(N195="základná",J195,0)</f>
        <v>0</v>
      </c>
      <c r="BF195" s="169">
        <f>IF(N195="znížená",J195,0)</f>
        <v>0</v>
      </c>
      <c r="BG195" s="169">
        <f>IF(N195="zákl. prenesená",J195,0)</f>
        <v>0</v>
      </c>
      <c r="BH195" s="169">
        <f>IF(N195="zníž. prenesená",J195,0)</f>
        <v>0</v>
      </c>
      <c r="BI195" s="169">
        <f>IF(N195="nulová",J195,0)</f>
        <v>0</v>
      </c>
      <c r="BJ195" s="15" t="s">
        <v>118</v>
      </c>
      <c r="BK195" s="169">
        <f>ROUND(I195*H195,2)</f>
        <v>0</v>
      </c>
      <c r="BL195" s="15" t="s">
        <v>122</v>
      </c>
      <c r="BM195" s="168" t="s">
        <v>397</v>
      </c>
    </row>
    <row r="196" spans="1:65" s="13" customFormat="1" ht="10.199999999999999">
      <c r="B196" s="181"/>
      <c r="D196" s="182" t="s">
        <v>353</v>
      </c>
      <c r="F196" s="183" t="s">
        <v>389</v>
      </c>
      <c r="H196" s="184">
        <v>42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9" t="s">
        <v>353</v>
      </c>
      <c r="AU196" s="189" t="s">
        <v>118</v>
      </c>
      <c r="AV196" s="13" t="s">
        <v>118</v>
      </c>
      <c r="AW196" s="13" t="s">
        <v>3</v>
      </c>
      <c r="AX196" s="13" t="s">
        <v>80</v>
      </c>
      <c r="AY196" s="189" t="s">
        <v>110</v>
      </c>
    </row>
    <row r="197" spans="1:65" s="2" customFormat="1" ht="24" customHeight="1">
      <c r="A197" s="30"/>
      <c r="B197" s="155"/>
      <c r="C197" s="156" t="s">
        <v>398</v>
      </c>
      <c r="D197" s="156" t="s">
        <v>113</v>
      </c>
      <c r="E197" s="157" t="s">
        <v>399</v>
      </c>
      <c r="F197" s="158" t="s">
        <v>400</v>
      </c>
      <c r="G197" s="159" t="s">
        <v>116</v>
      </c>
      <c r="H197" s="160">
        <v>6</v>
      </c>
      <c r="I197" s="161"/>
      <c r="J197" s="162">
        <f>ROUND(I197*H197,2)</f>
        <v>0</v>
      </c>
      <c r="K197" s="163"/>
      <c r="L197" s="31"/>
      <c r="M197" s="164" t="s">
        <v>1</v>
      </c>
      <c r="N197" s="165" t="s">
        <v>41</v>
      </c>
      <c r="O197" s="56"/>
      <c r="P197" s="166">
        <f>O197*H197</f>
        <v>0</v>
      </c>
      <c r="Q197" s="166">
        <v>0</v>
      </c>
      <c r="R197" s="166">
        <f>Q197*H197</f>
        <v>0</v>
      </c>
      <c r="S197" s="166">
        <v>0</v>
      </c>
      <c r="T197" s="167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8" t="s">
        <v>117</v>
      </c>
      <c r="AT197" s="168" t="s">
        <v>113</v>
      </c>
      <c r="AU197" s="168" t="s">
        <v>118</v>
      </c>
      <c r="AY197" s="15" t="s">
        <v>110</v>
      </c>
      <c r="BE197" s="169">
        <f>IF(N197="základná",J197,0)</f>
        <v>0</v>
      </c>
      <c r="BF197" s="169">
        <f>IF(N197="znížená",J197,0)</f>
        <v>0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5" t="s">
        <v>118</v>
      </c>
      <c r="BK197" s="169">
        <f>ROUND(I197*H197,2)</f>
        <v>0</v>
      </c>
      <c r="BL197" s="15" t="s">
        <v>117</v>
      </c>
      <c r="BM197" s="168" t="s">
        <v>401</v>
      </c>
    </row>
    <row r="198" spans="1:65" s="2" customFormat="1" ht="16.5" customHeight="1">
      <c r="A198" s="30"/>
      <c r="B198" s="155"/>
      <c r="C198" s="170" t="s">
        <v>402</v>
      </c>
      <c r="D198" s="170" t="s">
        <v>107</v>
      </c>
      <c r="E198" s="171" t="s">
        <v>403</v>
      </c>
      <c r="F198" s="172" t="s">
        <v>404</v>
      </c>
      <c r="G198" s="173" t="s">
        <v>116</v>
      </c>
      <c r="H198" s="174">
        <v>6.3</v>
      </c>
      <c r="I198" s="175"/>
      <c r="J198" s="176">
        <f>ROUND(I198*H198,2)</f>
        <v>0</v>
      </c>
      <c r="K198" s="177"/>
      <c r="L198" s="178"/>
      <c r="M198" s="179" t="s">
        <v>1</v>
      </c>
      <c r="N198" s="180" t="s">
        <v>41</v>
      </c>
      <c r="O198" s="56"/>
      <c r="P198" s="166">
        <f>O198*H198</f>
        <v>0</v>
      </c>
      <c r="Q198" s="166">
        <v>2.0999999999999999E-3</v>
      </c>
      <c r="R198" s="166">
        <f>Q198*H198</f>
        <v>1.3229999999999999E-2</v>
      </c>
      <c r="S198" s="166">
        <v>0</v>
      </c>
      <c r="T198" s="167">
        <f>S198*H198</f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68" t="s">
        <v>122</v>
      </c>
      <c r="AT198" s="168" t="s">
        <v>107</v>
      </c>
      <c r="AU198" s="168" t="s">
        <v>118</v>
      </c>
      <c r="AY198" s="15" t="s">
        <v>110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5" t="s">
        <v>118</v>
      </c>
      <c r="BK198" s="169">
        <f>ROUND(I198*H198,2)</f>
        <v>0</v>
      </c>
      <c r="BL198" s="15" t="s">
        <v>122</v>
      </c>
      <c r="BM198" s="168" t="s">
        <v>405</v>
      </c>
    </row>
    <row r="199" spans="1:65" s="13" customFormat="1" ht="10.199999999999999">
      <c r="B199" s="181"/>
      <c r="D199" s="182" t="s">
        <v>353</v>
      </c>
      <c r="F199" s="183" t="s">
        <v>406</v>
      </c>
      <c r="H199" s="184">
        <v>6.3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9" t="s">
        <v>353</v>
      </c>
      <c r="AU199" s="189" t="s">
        <v>118</v>
      </c>
      <c r="AV199" s="13" t="s">
        <v>118</v>
      </c>
      <c r="AW199" s="13" t="s">
        <v>3</v>
      </c>
      <c r="AX199" s="13" t="s">
        <v>80</v>
      </c>
      <c r="AY199" s="189" t="s">
        <v>110</v>
      </c>
    </row>
    <row r="200" spans="1:65" s="2" customFormat="1" ht="16.5" customHeight="1">
      <c r="A200" s="30"/>
      <c r="B200" s="155"/>
      <c r="C200" s="156" t="s">
        <v>407</v>
      </c>
      <c r="D200" s="156" t="s">
        <v>113</v>
      </c>
      <c r="E200" s="157" t="s">
        <v>408</v>
      </c>
      <c r="F200" s="158" t="s">
        <v>409</v>
      </c>
      <c r="G200" s="159" t="s">
        <v>410</v>
      </c>
      <c r="H200" s="190"/>
      <c r="I200" s="161"/>
      <c r="J200" s="162">
        <f>ROUND(I200*H200,2)</f>
        <v>0</v>
      </c>
      <c r="K200" s="163"/>
      <c r="L200" s="31"/>
      <c r="M200" s="164" t="s">
        <v>1</v>
      </c>
      <c r="N200" s="165" t="s">
        <v>41</v>
      </c>
      <c r="O200" s="56"/>
      <c r="P200" s="166">
        <f>O200*H200</f>
        <v>0</v>
      </c>
      <c r="Q200" s="166">
        <v>0</v>
      </c>
      <c r="R200" s="166">
        <f>Q200*H200</f>
        <v>0</v>
      </c>
      <c r="S200" s="166">
        <v>0</v>
      </c>
      <c r="T200" s="167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8" t="s">
        <v>122</v>
      </c>
      <c r="AT200" s="168" t="s">
        <v>113</v>
      </c>
      <c r="AU200" s="168" t="s">
        <v>118</v>
      </c>
      <c r="AY200" s="15" t="s">
        <v>110</v>
      </c>
      <c r="BE200" s="169">
        <f>IF(N200="základná",J200,0)</f>
        <v>0</v>
      </c>
      <c r="BF200" s="169">
        <f>IF(N200="znížená",J200,0)</f>
        <v>0</v>
      </c>
      <c r="BG200" s="169">
        <f>IF(N200="zákl. prenesená",J200,0)</f>
        <v>0</v>
      </c>
      <c r="BH200" s="169">
        <f>IF(N200="zníž. prenesená",J200,0)</f>
        <v>0</v>
      </c>
      <c r="BI200" s="169">
        <f>IF(N200="nulová",J200,0)</f>
        <v>0</v>
      </c>
      <c r="BJ200" s="15" t="s">
        <v>118</v>
      </c>
      <c r="BK200" s="169">
        <f>ROUND(I200*H200,2)</f>
        <v>0</v>
      </c>
      <c r="BL200" s="15" t="s">
        <v>122</v>
      </c>
      <c r="BM200" s="168" t="s">
        <v>411</v>
      </c>
    </row>
    <row r="201" spans="1:65" s="2" customFormat="1" ht="16.5" customHeight="1">
      <c r="A201" s="30"/>
      <c r="B201" s="155"/>
      <c r="C201" s="156" t="s">
        <v>412</v>
      </c>
      <c r="D201" s="156" t="s">
        <v>113</v>
      </c>
      <c r="E201" s="157" t="s">
        <v>413</v>
      </c>
      <c r="F201" s="158" t="s">
        <v>414</v>
      </c>
      <c r="G201" s="159" t="s">
        <v>410</v>
      </c>
      <c r="H201" s="190"/>
      <c r="I201" s="161"/>
      <c r="J201" s="162">
        <f>ROUND(I201*H201,2)</f>
        <v>0</v>
      </c>
      <c r="K201" s="163"/>
      <c r="L201" s="31"/>
      <c r="M201" s="164" t="s">
        <v>1</v>
      </c>
      <c r="N201" s="165" t="s">
        <v>41</v>
      </c>
      <c r="O201" s="56"/>
      <c r="P201" s="166">
        <f>O201*H201</f>
        <v>0</v>
      </c>
      <c r="Q201" s="166">
        <v>0</v>
      </c>
      <c r="R201" s="166">
        <f>Q201*H201</f>
        <v>0</v>
      </c>
      <c r="S201" s="166">
        <v>0</v>
      </c>
      <c r="T201" s="167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8" t="s">
        <v>117</v>
      </c>
      <c r="AT201" s="168" t="s">
        <v>113</v>
      </c>
      <c r="AU201" s="168" t="s">
        <v>118</v>
      </c>
      <c r="AY201" s="15" t="s">
        <v>110</v>
      </c>
      <c r="BE201" s="169">
        <f>IF(N201="základná",J201,0)</f>
        <v>0</v>
      </c>
      <c r="BF201" s="169">
        <f>IF(N201="znížená",J201,0)</f>
        <v>0</v>
      </c>
      <c r="BG201" s="169">
        <f>IF(N201="zákl. prenesená",J201,0)</f>
        <v>0</v>
      </c>
      <c r="BH201" s="169">
        <f>IF(N201="zníž. prenesená",J201,0)</f>
        <v>0</v>
      </c>
      <c r="BI201" s="169">
        <f>IF(N201="nulová",J201,0)</f>
        <v>0</v>
      </c>
      <c r="BJ201" s="15" t="s">
        <v>118</v>
      </c>
      <c r="BK201" s="169">
        <f>ROUND(I201*H201,2)</f>
        <v>0</v>
      </c>
      <c r="BL201" s="15" t="s">
        <v>117</v>
      </c>
      <c r="BM201" s="168" t="s">
        <v>415</v>
      </c>
    </row>
    <row r="202" spans="1:65" s="2" customFormat="1" ht="36" customHeight="1">
      <c r="A202" s="30"/>
      <c r="B202" s="155"/>
      <c r="C202" s="156" t="s">
        <v>416</v>
      </c>
      <c r="D202" s="156" t="s">
        <v>113</v>
      </c>
      <c r="E202" s="157" t="s">
        <v>417</v>
      </c>
      <c r="F202" s="158" t="s">
        <v>418</v>
      </c>
      <c r="G202" s="159" t="s">
        <v>126</v>
      </c>
      <c r="H202" s="160">
        <v>1</v>
      </c>
      <c r="I202" s="161"/>
      <c r="J202" s="162">
        <f>ROUND(I202*H202,2)</f>
        <v>0</v>
      </c>
      <c r="K202" s="163"/>
      <c r="L202" s="31"/>
      <c r="M202" s="164" t="s">
        <v>1</v>
      </c>
      <c r="N202" s="165" t="s">
        <v>41</v>
      </c>
      <c r="O202" s="56"/>
      <c r="P202" s="166">
        <f>O202*H202</f>
        <v>0</v>
      </c>
      <c r="Q202" s="166">
        <v>0</v>
      </c>
      <c r="R202" s="166">
        <f>Q202*H202</f>
        <v>0</v>
      </c>
      <c r="S202" s="166">
        <v>0</v>
      </c>
      <c r="T202" s="167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8" t="s">
        <v>117</v>
      </c>
      <c r="AT202" s="168" t="s">
        <v>113</v>
      </c>
      <c r="AU202" s="168" t="s">
        <v>118</v>
      </c>
      <c r="AY202" s="15" t="s">
        <v>110</v>
      </c>
      <c r="BE202" s="169">
        <f>IF(N202="základná",J202,0)</f>
        <v>0</v>
      </c>
      <c r="BF202" s="169">
        <f>IF(N202="znížená",J202,0)</f>
        <v>0</v>
      </c>
      <c r="BG202" s="169">
        <f>IF(N202="zákl. prenesená",J202,0)</f>
        <v>0</v>
      </c>
      <c r="BH202" s="169">
        <f>IF(N202="zníž. prenesená",J202,0)</f>
        <v>0</v>
      </c>
      <c r="BI202" s="169">
        <f>IF(N202="nulová",J202,0)</f>
        <v>0</v>
      </c>
      <c r="BJ202" s="15" t="s">
        <v>118</v>
      </c>
      <c r="BK202" s="169">
        <f>ROUND(I202*H202,2)</f>
        <v>0</v>
      </c>
      <c r="BL202" s="15" t="s">
        <v>117</v>
      </c>
      <c r="BM202" s="168" t="s">
        <v>419</v>
      </c>
    </row>
    <row r="203" spans="1:65" s="2" customFormat="1" ht="16.5" customHeight="1">
      <c r="A203" s="30"/>
      <c r="B203" s="155"/>
      <c r="C203" s="156" t="s">
        <v>420</v>
      </c>
      <c r="D203" s="156" t="s">
        <v>113</v>
      </c>
      <c r="E203" s="157" t="s">
        <v>421</v>
      </c>
      <c r="F203" s="158" t="s">
        <v>422</v>
      </c>
      <c r="G203" s="159" t="s">
        <v>126</v>
      </c>
      <c r="H203" s="160">
        <v>1</v>
      </c>
      <c r="I203" s="161"/>
      <c r="J203" s="162">
        <f>ROUND(I203*H203,2)</f>
        <v>0</v>
      </c>
      <c r="K203" s="163"/>
      <c r="L203" s="31"/>
      <c r="M203" s="164" t="s">
        <v>1</v>
      </c>
      <c r="N203" s="165" t="s">
        <v>41</v>
      </c>
      <c r="O203" s="56"/>
      <c r="P203" s="166">
        <f>O203*H203</f>
        <v>0</v>
      </c>
      <c r="Q203" s="166">
        <v>0</v>
      </c>
      <c r="R203" s="166">
        <f>Q203*H203</f>
        <v>0</v>
      </c>
      <c r="S203" s="166">
        <v>0</v>
      </c>
      <c r="T203" s="167">
        <f>S203*H203</f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8" t="s">
        <v>117</v>
      </c>
      <c r="AT203" s="168" t="s">
        <v>113</v>
      </c>
      <c r="AU203" s="168" t="s">
        <v>118</v>
      </c>
      <c r="AY203" s="15" t="s">
        <v>110</v>
      </c>
      <c r="BE203" s="169">
        <f>IF(N203="základná",J203,0)</f>
        <v>0</v>
      </c>
      <c r="BF203" s="169">
        <f>IF(N203="znížená",J203,0)</f>
        <v>0</v>
      </c>
      <c r="BG203" s="169">
        <f>IF(N203="zákl. prenesená",J203,0)</f>
        <v>0</v>
      </c>
      <c r="BH203" s="169">
        <f>IF(N203="zníž. prenesená",J203,0)</f>
        <v>0</v>
      </c>
      <c r="BI203" s="169">
        <f>IF(N203="nulová",J203,0)</f>
        <v>0</v>
      </c>
      <c r="BJ203" s="15" t="s">
        <v>118</v>
      </c>
      <c r="BK203" s="169">
        <f>ROUND(I203*H203,2)</f>
        <v>0</v>
      </c>
      <c r="BL203" s="15" t="s">
        <v>117</v>
      </c>
      <c r="BM203" s="168" t="s">
        <v>423</v>
      </c>
    </row>
    <row r="204" spans="1:65" s="2" customFormat="1" ht="16.5" customHeight="1">
      <c r="A204" s="30"/>
      <c r="B204" s="155"/>
      <c r="C204" s="156" t="s">
        <v>424</v>
      </c>
      <c r="D204" s="156" t="s">
        <v>113</v>
      </c>
      <c r="E204" s="157" t="s">
        <v>425</v>
      </c>
      <c r="F204" s="158" t="s">
        <v>426</v>
      </c>
      <c r="G204" s="159" t="s">
        <v>126</v>
      </c>
      <c r="H204" s="160">
        <v>1</v>
      </c>
      <c r="I204" s="161"/>
      <c r="J204" s="162">
        <f>ROUND(I204*H204,2)</f>
        <v>0</v>
      </c>
      <c r="K204" s="163"/>
      <c r="L204" s="31"/>
      <c r="M204" s="164" t="s">
        <v>1</v>
      </c>
      <c r="N204" s="165" t="s">
        <v>41</v>
      </c>
      <c r="O204" s="56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8" t="s">
        <v>117</v>
      </c>
      <c r="AT204" s="168" t="s">
        <v>113</v>
      </c>
      <c r="AU204" s="168" t="s">
        <v>118</v>
      </c>
      <c r="AY204" s="15" t="s">
        <v>110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5" t="s">
        <v>118</v>
      </c>
      <c r="BK204" s="169">
        <f>ROUND(I204*H204,2)</f>
        <v>0</v>
      </c>
      <c r="BL204" s="15" t="s">
        <v>117</v>
      </c>
      <c r="BM204" s="168" t="s">
        <v>427</v>
      </c>
    </row>
    <row r="205" spans="1:65" s="12" customFormat="1" ht="25.95" customHeight="1">
      <c r="B205" s="142"/>
      <c r="D205" s="143" t="s">
        <v>74</v>
      </c>
      <c r="E205" s="144" t="s">
        <v>428</v>
      </c>
      <c r="F205" s="144" t="s">
        <v>429</v>
      </c>
      <c r="I205" s="145"/>
      <c r="J205" s="146">
        <f>BK205</f>
        <v>0</v>
      </c>
      <c r="L205" s="142"/>
      <c r="M205" s="147"/>
      <c r="N205" s="148"/>
      <c r="O205" s="148"/>
      <c r="P205" s="149">
        <f>SUM(P206:P208)</f>
        <v>0</v>
      </c>
      <c r="Q205" s="148"/>
      <c r="R205" s="149">
        <f>SUM(R206:R208)</f>
        <v>0</v>
      </c>
      <c r="S205" s="148"/>
      <c r="T205" s="150">
        <f>SUM(T206:T208)</f>
        <v>0</v>
      </c>
      <c r="AR205" s="143" t="s">
        <v>128</v>
      </c>
      <c r="AT205" s="151" t="s">
        <v>74</v>
      </c>
      <c r="AU205" s="151" t="s">
        <v>75</v>
      </c>
      <c r="AY205" s="143" t="s">
        <v>110</v>
      </c>
      <c r="BK205" s="152">
        <f>SUM(BK206:BK208)</f>
        <v>0</v>
      </c>
    </row>
    <row r="206" spans="1:65" s="2" customFormat="1" ht="36" customHeight="1">
      <c r="A206" s="30"/>
      <c r="B206" s="155"/>
      <c r="C206" s="156" t="s">
        <v>430</v>
      </c>
      <c r="D206" s="156" t="s">
        <v>113</v>
      </c>
      <c r="E206" s="157" t="s">
        <v>431</v>
      </c>
      <c r="F206" s="158" t="s">
        <v>432</v>
      </c>
      <c r="G206" s="159" t="s">
        <v>433</v>
      </c>
      <c r="H206" s="160">
        <v>60</v>
      </c>
      <c r="I206" s="161"/>
      <c r="J206" s="162">
        <f>ROUND(I206*H206,2)</f>
        <v>0</v>
      </c>
      <c r="K206" s="163"/>
      <c r="L206" s="31"/>
      <c r="M206" s="164" t="s">
        <v>1</v>
      </c>
      <c r="N206" s="165" t="s">
        <v>41</v>
      </c>
      <c r="O206" s="56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8" t="s">
        <v>434</v>
      </c>
      <c r="AT206" s="168" t="s">
        <v>113</v>
      </c>
      <c r="AU206" s="168" t="s">
        <v>80</v>
      </c>
      <c r="AY206" s="15" t="s">
        <v>110</v>
      </c>
      <c r="BE206" s="169">
        <f>IF(N206="základná",J206,0)</f>
        <v>0</v>
      </c>
      <c r="BF206" s="169">
        <f>IF(N206="znížená",J206,0)</f>
        <v>0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5" t="s">
        <v>118</v>
      </c>
      <c r="BK206" s="169">
        <f>ROUND(I206*H206,2)</f>
        <v>0</v>
      </c>
      <c r="BL206" s="15" t="s">
        <v>434</v>
      </c>
      <c r="BM206" s="168" t="s">
        <v>435</v>
      </c>
    </row>
    <row r="207" spans="1:65" s="2" customFormat="1" ht="60" customHeight="1">
      <c r="A207" s="30"/>
      <c r="B207" s="155"/>
      <c r="C207" s="156" t="s">
        <v>436</v>
      </c>
      <c r="D207" s="156" t="s">
        <v>113</v>
      </c>
      <c r="E207" s="157" t="s">
        <v>437</v>
      </c>
      <c r="F207" s="158" t="s">
        <v>438</v>
      </c>
      <c r="G207" s="159" t="s">
        <v>433</v>
      </c>
      <c r="H207" s="160">
        <v>50</v>
      </c>
      <c r="I207" s="161"/>
      <c r="J207" s="162">
        <f>ROUND(I207*H207,2)</f>
        <v>0</v>
      </c>
      <c r="K207" s="163"/>
      <c r="L207" s="31"/>
      <c r="M207" s="164" t="s">
        <v>1</v>
      </c>
      <c r="N207" s="165" t="s">
        <v>41</v>
      </c>
      <c r="O207" s="56"/>
      <c r="P207" s="166">
        <f>O207*H207</f>
        <v>0</v>
      </c>
      <c r="Q207" s="166">
        <v>0</v>
      </c>
      <c r="R207" s="166">
        <f>Q207*H207</f>
        <v>0</v>
      </c>
      <c r="S207" s="166">
        <v>0</v>
      </c>
      <c r="T207" s="167">
        <f>S207*H207</f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8" t="s">
        <v>434</v>
      </c>
      <c r="AT207" s="168" t="s">
        <v>113</v>
      </c>
      <c r="AU207" s="168" t="s">
        <v>80</v>
      </c>
      <c r="AY207" s="15" t="s">
        <v>110</v>
      </c>
      <c r="BE207" s="169">
        <f>IF(N207="základná",J207,0)</f>
        <v>0</v>
      </c>
      <c r="BF207" s="169">
        <f>IF(N207="znížená",J207,0)</f>
        <v>0</v>
      </c>
      <c r="BG207" s="169">
        <f>IF(N207="zákl. prenesená",J207,0)</f>
        <v>0</v>
      </c>
      <c r="BH207" s="169">
        <f>IF(N207="zníž. prenesená",J207,0)</f>
        <v>0</v>
      </c>
      <c r="BI207" s="169">
        <f>IF(N207="nulová",J207,0)</f>
        <v>0</v>
      </c>
      <c r="BJ207" s="15" t="s">
        <v>118</v>
      </c>
      <c r="BK207" s="169">
        <f>ROUND(I207*H207,2)</f>
        <v>0</v>
      </c>
      <c r="BL207" s="15" t="s">
        <v>434</v>
      </c>
      <c r="BM207" s="168" t="s">
        <v>439</v>
      </c>
    </row>
    <row r="208" spans="1:65" s="2" customFormat="1" ht="24" customHeight="1">
      <c r="A208" s="30"/>
      <c r="B208" s="155"/>
      <c r="C208" s="156" t="s">
        <v>440</v>
      </c>
      <c r="D208" s="156" t="s">
        <v>113</v>
      </c>
      <c r="E208" s="157" t="s">
        <v>441</v>
      </c>
      <c r="F208" s="158" t="s">
        <v>442</v>
      </c>
      <c r="G208" s="159" t="s">
        <v>433</v>
      </c>
      <c r="H208" s="160">
        <v>15</v>
      </c>
      <c r="I208" s="161"/>
      <c r="J208" s="162">
        <f>ROUND(I208*H208,2)</f>
        <v>0</v>
      </c>
      <c r="K208" s="163"/>
      <c r="L208" s="31"/>
      <c r="M208" s="191" t="s">
        <v>1</v>
      </c>
      <c r="N208" s="192" t="s">
        <v>41</v>
      </c>
      <c r="O208" s="193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8" t="s">
        <v>434</v>
      </c>
      <c r="AT208" s="168" t="s">
        <v>113</v>
      </c>
      <c r="AU208" s="168" t="s">
        <v>80</v>
      </c>
      <c r="AY208" s="15" t="s">
        <v>110</v>
      </c>
      <c r="BE208" s="169">
        <f>IF(N208="základná",J208,0)</f>
        <v>0</v>
      </c>
      <c r="BF208" s="169">
        <f>IF(N208="znížená",J208,0)</f>
        <v>0</v>
      </c>
      <c r="BG208" s="169">
        <f>IF(N208="zákl. prenesená",J208,0)</f>
        <v>0</v>
      </c>
      <c r="BH208" s="169">
        <f>IF(N208="zníž. prenesená",J208,0)</f>
        <v>0</v>
      </c>
      <c r="BI208" s="169">
        <f>IF(N208="nulová",J208,0)</f>
        <v>0</v>
      </c>
      <c r="BJ208" s="15" t="s">
        <v>118</v>
      </c>
      <c r="BK208" s="169">
        <f>ROUND(I208*H208,2)</f>
        <v>0</v>
      </c>
      <c r="BL208" s="15" t="s">
        <v>434</v>
      </c>
      <c r="BM208" s="168" t="s">
        <v>443</v>
      </c>
    </row>
    <row r="209" spans="1:31" s="2" customFormat="1" ht="6.9" customHeight="1">
      <c r="A209" s="30"/>
      <c r="B209" s="45"/>
      <c r="C209" s="46"/>
      <c r="D209" s="46"/>
      <c r="E209" s="46"/>
      <c r="F209" s="46"/>
      <c r="G209" s="46"/>
      <c r="H209" s="46"/>
      <c r="I209" s="114"/>
      <c r="J209" s="46"/>
      <c r="K209" s="46"/>
      <c r="L209" s="31"/>
      <c r="M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</row>
  </sheetData>
  <autoFilter ref="C118:K20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Rekapitulácia stavby</vt:lpstr>
      <vt:lpstr>1 - Elektroinštalácia</vt:lpstr>
      <vt:lpstr>'1 - Elektroinštalácia'!Názvy_tisku</vt:lpstr>
      <vt:lpstr>'Rekapitulácia stavby'!Názvy_tisku</vt:lpstr>
      <vt:lpstr>'1 - Elektroinštalácia'!Oblast_tisku</vt:lpstr>
      <vt:lpstr>'Rekapitulácia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 Krempaský</dc:creator>
  <cp:lastModifiedBy>Windows User</cp:lastModifiedBy>
  <dcterms:created xsi:type="dcterms:W3CDTF">2021-06-10T11:45:00Z</dcterms:created>
  <dcterms:modified xsi:type="dcterms:W3CDTF">2021-06-10T11:51:37Z</dcterms:modified>
</cp:coreProperties>
</file>